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E:\PIN joby\value for money\vfm models\pin models27072017\vfm pin models version 2\tools-guide-final\vfm_guide_fin\"/>
    </mc:Choice>
  </mc:AlternateContent>
  <bookViews>
    <workbookView xWindow="0" yWindow="0" windowWidth="20490" windowHeight="7770" tabRatio="899" firstSheet="5" activeTab="6"/>
  </bookViews>
  <sheets>
    <sheet name="Etapový rozpočet_CZDA" sheetId="9" state="hidden" r:id="rId1"/>
    <sheet name="Etapový rozpočet_CZDA-old" sheetId="7" state="hidden" r:id="rId2"/>
    <sheet name="Etapový rozpočet" sheetId="3" state="hidden" r:id="rId3"/>
    <sheet name="Strukturovaný rozpočet_CZDA-old" sheetId="6" state="hidden" r:id="rId4"/>
    <sheet name="Strukturovaný rozpočet_CZDA" sheetId="8" state="hidden" r:id="rId5"/>
    <sheet name="budget" sheetId="1" r:id="rId6"/>
    <sheet name="vfm" sheetId="11" r:id="rId7"/>
    <sheet name="Aktivity" sheetId="5" state="hidden" r:id="rId8"/>
    <sheet name="Časový harmonogram" sheetId="4" state="hidden" r:id="rId9"/>
    <sheet name="DOH" sheetId="10" r:id="rId10"/>
  </sheets>
  <definedNames>
    <definedName name="_xlnm._FilterDatabase" localSheetId="5" hidden="1">budget!$C$8:$G$111</definedName>
    <definedName name="_xlnm._FilterDatabase" localSheetId="4" hidden="1">'Strukturovaný rozpočet_CZDA'!$A$8:$E$149</definedName>
    <definedName name="_xlnm._FilterDatabase" localSheetId="3" hidden="1">'Strukturovaný rozpočet_CZDA-old'!$A$8:$E$144</definedName>
    <definedName name="DOH" localSheetId="9">DOH!$B$2:$B$4</definedName>
    <definedName name="_xlnm.Print_Area" localSheetId="5">budget!$C$1:$O$111</definedName>
    <definedName name="_xlnm.Print_Area" localSheetId="4">'Strukturovaný rozpočet_CZDA'!$A$1:$E$149</definedName>
    <definedName name="_xlnm.Print_Area" localSheetId="3">'Strukturovaný rozpočet_CZDA-old'!$A$1:$E$144</definedName>
    <definedName name="_xlnm.Print_Titles" localSheetId="5">budget!$3:$6</definedName>
    <definedName name="_xlnm.Print_Titles" localSheetId="4">'Strukturovaný rozpočet_CZDA'!$3:$6</definedName>
    <definedName name="_xlnm.Print_Titles" localSheetId="3">'Strukturovaný rozpočet_CZDA-old'!$3:$6</definedName>
  </definedNames>
  <calcPr calcId="162913"/>
</workbook>
</file>

<file path=xl/calcChain.xml><?xml version="1.0" encoding="utf-8"?>
<calcChain xmlns="http://schemas.openxmlformats.org/spreadsheetml/2006/main">
  <c r="L109" i="1" l="1"/>
  <c r="G109" i="1"/>
  <c r="P109" i="1" s="1"/>
  <c r="L108" i="1"/>
  <c r="G108" i="1"/>
  <c r="N108" i="1" s="1"/>
  <c r="L107" i="1"/>
  <c r="G107" i="1"/>
  <c r="P107" i="1" s="1"/>
  <c r="L106" i="1"/>
  <c r="G106" i="1"/>
  <c r="N106" i="1" s="1"/>
  <c r="M105" i="1"/>
  <c r="L105" i="1"/>
  <c r="G105" i="1"/>
  <c r="P105" i="1" s="1"/>
  <c r="L104" i="1"/>
  <c r="G104" i="1"/>
  <c r="N104" i="1" s="1"/>
  <c r="M103" i="1"/>
  <c r="L103" i="1"/>
  <c r="G103" i="1"/>
  <c r="P103" i="1" s="1"/>
  <c r="O104" i="1" l="1"/>
  <c r="O106" i="1"/>
  <c r="M107" i="1"/>
  <c r="O108" i="1"/>
  <c r="M109" i="1"/>
  <c r="N103" i="1"/>
  <c r="P104" i="1"/>
  <c r="N105" i="1"/>
  <c r="P106" i="1"/>
  <c r="N107" i="1"/>
  <c r="P108" i="1"/>
  <c r="N109" i="1"/>
  <c r="O107" i="1"/>
  <c r="M108" i="1"/>
  <c r="O109" i="1"/>
  <c r="O103" i="1"/>
  <c r="M104" i="1"/>
  <c r="O105" i="1"/>
  <c r="M106" i="1"/>
  <c r="P3" i="1" l="1"/>
  <c r="O3" i="1"/>
  <c r="N3" i="1"/>
  <c r="M3" i="1"/>
  <c r="G40" i="1" l="1"/>
  <c r="P40" i="1" s="1"/>
  <c r="L90" i="1"/>
  <c r="L91" i="1"/>
  <c r="L92" i="1"/>
  <c r="L93" i="1"/>
  <c r="L94" i="1"/>
  <c r="L95" i="1"/>
  <c r="L96" i="1"/>
  <c r="L97" i="1"/>
  <c r="L98" i="1"/>
  <c r="L99" i="1"/>
  <c r="L89" i="1"/>
  <c r="L82" i="1"/>
  <c r="L83" i="1"/>
  <c r="L84" i="1"/>
  <c r="L85" i="1"/>
  <c r="L81" i="1"/>
  <c r="G82" i="1"/>
  <c r="M82" i="1" s="1"/>
  <c r="G83" i="1"/>
  <c r="M83" i="1" s="1"/>
  <c r="G84" i="1"/>
  <c r="M84" i="1" s="1"/>
  <c r="G85" i="1"/>
  <c r="M85" i="1" s="1"/>
  <c r="L40"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G45" i="1"/>
  <c r="M45" i="1" s="1"/>
  <c r="L45" i="1"/>
  <c r="L42" i="1"/>
  <c r="L43" i="1"/>
  <c r="L44" i="1"/>
  <c r="L41" i="1"/>
  <c r="G46" i="1"/>
  <c r="P46" i="1" s="1"/>
  <c r="G47" i="1"/>
  <c r="P47" i="1" s="1"/>
  <c r="G48" i="1"/>
  <c r="P48" i="1" s="1"/>
  <c r="G49" i="1"/>
  <c r="P49" i="1" s="1"/>
  <c r="G50" i="1"/>
  <c r="P50" i="1" s="1"/>
  <c r="G51" i="1"/>
  <c r="P51" i="1" s="1"/>
  <c r="G52" i="1"/>
  <c r="P52" i="1" s="1"/>
  <c r="G53" i="1"/>
  <c r="P53" i="1" s="1"/>
  <c r="G54" i="1"/>
  <c r="P54" i="1" s="1"/>
  <c r="G55" i="1"/>
  <c r="P55" i="1" s="1"/>
  <c r="G56" i="1"/>
  <c r="P56" i="1" s="1"/>
  <c r="G57" i="1"/>
  <c r="P57" i="1" s="1"/>
  <c r="G58" i="1"/>
  <c r="P58" i="1" s="1"/>
  <c r="G59" i="1"/>
  <c r="P59" i="1" s="1"/>
  <c r="G60" i="1"/>
  <c r="P60" i="1" s="1"/>
  <c r="G65" i="1"/>
  <c r="P65" i="1" s="1"/>
  <c r="G66" i="1"/>
  <c r="P66" i="1" s="1"/>
  <c r="G67" i="1"/>
  <c r="P67" i="1" s="1"/>
  <c r="G68" i="1"/>
  <c r="P68" i="1" s="1"/>
  <c r="G69" i="1"/>
  <c r="P69" i="1" s="1"/>
  <c r="G70" i="1"/>
  <c r="P70" i="1" s="1"/>
  <c r="G71" i="1"/>
  <c r="P71" i="1" s="1"/>
  <c r="G72" i="1"/>
  <c r="P72" i="1" s="1"/>
  <c r="G73" i="1"/>
  <c r="P73" i="1" s="1"/>
  <c r="G74" i="1"/>
  <c r="P74" i="1" s="1"/>
  <c r="G75" i="1"/>
  <c r="P75" i="1" s="1"/>
  <c r="G76" i="1"/>
  <c r="P76" i="1" s="1"/>
  <c r="G77" i="1"/>
  <c r="P77" i="1" s="1"/>
  <c r="L28" i="1"/>
  <c r="L29" i="1"/>
  <c r="L30" i="1"/>
  <c r="L31" i="1"/>
  <c r="L32" i="1"/>
  <c r="L33" i="1"/>
  <c r="L34" i="1"/>
  <c r="L35" i="1"/>
  <c r="L36" i="1"/>
  <c r="G27" i="1"/>
  <c r="O27" i="1" s="1"/>
  <c r="L27" i="1"/>
  <c r="L9" i="1"/>
  <c r="L10" i="1"/>
  <c r="L11" i="1"/>
  <c r="L12" i="1"/>
  <c r="L13" i="1"/>
  <c r="L14" i="1"/>
  <c r="L15" i="1"/>
  <c r="L16" i="1"/>
  <c r="L17" i="1"/>
  <c r="L18" i="1"/>
  <c r="L19" i="1"/>
  <c r="L20" i="1"/>
  <c r="L21" i="1"/>
  <c r="L22" i="1"/>
  <c r="L23" i="1"/>
  <c r="L8" i="1"/>
  <c r="G20" i="1"/>
  <c r="M20" i="1" s="1"/>
  <c r="G21" i="1"/>
  <c r="M21" i="1" s="1"/>
  <c r="G22" i="1"/>
  <c r="M22" i="1" s="1"/>
  <c r="G23" i="1"/>
  <c r="M23" i="1" s="1"/>
  <c r="G19" i="1"/>
  <c r="M19" i="1" s="1"/>
  <c r="G16" i="1"/>
  <c r="M16" i="1" s="1"/>
  <c r="G17" i="1"/>
  <c r="M17" i="1" s="1"/>
  <c r="G18" i="1"/>
  <c r="M18" i="1" s="1"/>
  <c r="G15" i="1"/>
  <c r="M15" i="1" s="1"/>
  <c r="G9" i="1"/>
  <c r="M9" i="1" s="1"/>
  <c r="G10" i="1"/>
  <c r="M10" i="1" s="1"/>
  <c r="G11" i="1"/>
  <c r="M11" i="1" s="1"/>
  <c r="G12" i="1"/>
  <c r="M12" i="1" s="1"/>
  <c r="G13" i="1"/>
  <c r="M13" i="1" s="1"/>
  <c r="G14" i="1"/>
  <c r="M14" i="1" s="1"/>
  <c r="G8" i="1"/>
  <c r="N8" i="1" s="1"/>
  <c r="M40" i="1" l="1"/>
  <c r="N40" i="1"/>
  <c r="O40" i="1"/>
  <c r="G24" i="1"/>
  <c r="P16" i="1"/>
  <c r="P27" i="1"/>
  <c r="O70" i="1"/>
  <c r="O65" i="1"/>
  <c r="O56" i="1"/>
  <c r="O76" i="1"/>
  <c r="O50" i="1"/>
  <c r="O74" i="1"/>
  <c r="O69" i="1"/>
  <c r="O60" i="1"/>
  <c r="O54" i="1"/>
  <c r="O49" i="1"/>
  <c r="P85" i="1"/>
  <c r="N45" i="1"/>
  <c r="O73" i="1"/>
  <c r="O68" i="1"/>
  <c r="O58" i="1"/>
  <c r="O53" i="1"/>
  <c r="O48" i="1"/>
  <c r="P83" i="1"/>
  <c r="P21" i="1"/>
  <c r="O77" i="1"/>
  <c r="O72" i="1"/>
  <c r="O66" i="1"/>
  <c r="O57" i="1"/>
  <c r="O52" i="1"/>
  <c r="O46" i="1"/>
  <c r="P82" i="1"/>
  <c r="O71" i="1"/>
  <c r="O59" i="1"/>
  <c r="O47" i="1"/>
  <c r="P20" i="1"/>
  <c r="P15" i="1"/>
  <c r="P9" i="1"/>
  <c r="M27" i="1"/>
  <c r="O45" i="1"/>
  <c r="N77" i="1"/>
  <c r="N76" i="1"/>
  <c r="N75" i="1"/>
  <c r="N74" i="1"/>
  <c r="N73" i="1"/>
  <c r="N72" i="1"/>
  <c r="N71" i="1"/>
  <c r="N70" i="1"/>
  <c r="N69" i="1"/>
  <c r="N68" i="1"/>
  <c r="N67" i="1"/>
  <c r="N66" i="1"/>
  <c r="N65" i="1"/>
  <c r="N60" i="1"/>
  <c r="N59" i="1"/>
  <c r="N58" i="1"/>
  <c r="N57" i="1"/>
  <c r="N56" i="1"/>
  <c r="N55" i="1"/>
  <c r="N54" i="1"/>
  <c r="N53" i="1"/>
  <c r="N52" i="1"/>
  <c r="N51" i="1"/>
  <c r="N50" i="1"/>
  <c r="N49" i="1"/>
  <c r="N48" i="1"/>
  <c r="N47" i="1"/>
  <c r="N46" i="1"/>
  <c r="O85" i="1"/>
  <c r="O84" i="1"/>
  <c r="O83" i="1"/>
  <c r="O82" i="1"/>
  <c r="O67" i="1"/>
  <c r="O51" i="1"/>
  <c r="P84" i="1"/>
  <c r="M8" i="1"/>
  <c r="P19" i="1"/>
  <c r="P13" i="1"/>
  <c r="N27" i="1"/>
  <c r="P45" i="1"/>
  <c r="M77" i="1"/>
  <c r="M76" i="1"/>
  <c r="M75" i="1"/>
  <c r="M74" i="1"/>
  <c r="M73" i="1"/>
  <c r="M72" i="1"/>
  <c r="M71" i="1"/>
  <c r="M70" i="1"/>
  <c r="M69" i="1"/>
  <c r="M68" i="1"/>
  <c r="M67" i="1"/>
  <c r="M66" i="1"/>
  <c r="M65" i="1"/>
  <c r="M60" i="1"/>
  <c r="M59" i="1"/>
  <c r="M58" i="1"/>
  <c r="M57" i="1"/>
  <c r="M56" i="1"/>
  <c r="M55" i="1"/>
  <c r="M54" i="1"/>
  <c r="M53" i="1"/>
  <c r="M52" i="1"/>
  <c r="M51" i="1"/>
  <c r="M50" i="1"/>
  <c r="M49" i="1"/>
  <c r="M48" i="1"/>
  <c r="M47" i="1"/>
  <c r="M46" i="1"/>
  <c r="N85" i="1"/>
  <c r="N84" i="1"/>
  <c r="N83" i="1"/>
  <c r="N82" i="1"/>
  <c r="P11" i="1"/>
  <c r="O75" i="1"/>
  <c r="O55" i="1"/>
  <c r="P23" i="1"/>
  <c r="P18" i="1"/>
  <c r="P12" i="1"/>
  <c r="P22" i="1"/>
  <c r="P17" i="1"/>
  <c r="P8" i="1"/>
  <c r="O23" i="1"/>
  <c r="O22" i="1"/>
  <c r="O21" i="1"/>
  <c r="O20" i="1"/>
  <c r="O19" i="1"/>
  <c r="O18" i="1"/>
  <c r="O17" i="1"/>
  <c r="O16" i="1"/>
  <c r="O15" i="1"/>
  <c r="O14" i="1"/>
  <c r="O13" i="1"/>
  <c r="O12" i="1"/>
  <c r="O11" i="1"/>
  <c r="O10" i="1"/>
  <c r="O9" i="1"/>
  <c r="P14" i="1"/>
  <c r="P10" i="1"/>
  <c r="O8" i="1"/>
  <c r="N23" i="1"/>
  <c r="N22" i="1"/>
  <c r="N21" i="1"/>
  <c r="N20" i="1"/>
  <c r="N19" i="1"/>
  <c r="N18" i="1"/>
  <c r="N17" i="1"/>
  <c r="N16" i="1"/>
  <c r="N15" i="1"/>
  <c r="N14" i="1"/>
  <c r="N13" i="1"/>
  <c r="N12" i="1"/>
  <c r="N11" i="1"/>
  <c r="N10" i="1"/>
  <c r="N9" i="1"/>
  <c r="G124" i="9" l="1"/>
  <c r="G123" i="9"/>
  <c r="G120" i="9"/>
  <c r="G119" i="9"/>
  <c r="G116" i="9"/>
  <c r="G115" i="9"/>
  <c r="G112" i="9"/>
  <c r="G111" i="9"/>
  <c r="G108" i="9"/>
  <c r="G107" i="9"/>
  <c r="G104" i="9"/>
  <c r="G103" i="9"/>
  <c r="G100" i="9"/>
  <c r="G99" i="9"/>
  <c r="G96" i="9"/>
  <c r="G95" i="9"/>
  <c r="G92" i="9"/>
  <c r="G91" i="9"/>
  <c r="G88" i="9"/>
  <c r="G87" i="9"/>
  <c r="G84" i="9"/>
  <c r="G83" i="9"/>
  <c r="G80" i="9"/>
  <c r="G79" i="9"/>
  <c r="G76" i="9"/>
  <c r="G75" i="9"/>
  <c r="G72" i="9"/>
  <c r="G71" i="9"/>
  <c r="G68" i="9"/>
  <c r="G67" i="9"/>
  <c r="G64" i="9"/>
  <c r="G63" i="9"/>
  <c r="G60" i="9"/>
  <c r="G59" i="9"/>
  <c r="G56" i="9"/>
  <c r="G55" i="9"/>
  <c r="G52" i="9"/>
  <c r="G51" i="9"/>
  <c r="G48" i="9"/>
  <c r="G47" i="9"/>
  <c r="G44" i="9"/>
  <c r="G43" i="9"/>
  <c r="G40" i="9"/>
  <c r="G39" i="9"/>
  <c r="G36" i="9"/>
  <c r="G35" i="9"/>
  <c r="G32" i="9"/>
  <c r="G31" i="9"/>
  <c r="G28" i="9"/>
  <c r="G27" i="9"/>
  <c r="G24" i="9"/>
  <c r="G23" i="9"/>
  <c r="G20" i="9"/>
  <c r="G19" i="9"/>
  <c r="G16" i="9"/>
  <c r="G15" i="9"/>
  <c r="G12" i="9"/>
  <c r="G11" i="9"/>
  <c r="G8" i="9"/>
  <c r="G7" i="9"/>
  <c r="G126" i="9"/>
  <c r="G125" i="9"/>
  <c r="G122" i="9"/>
  <c r="G121" i="9"/>
  <c r="G118" i="9"/>
  <c r="G117" i="9"/>
  <c r="G114" i="9"/>
  <c r="G113" i="9"/>
  <c r="G110" i="9"/>
  <c r="G109" i="9"/>
  <c r="G106" i="9"/>
  <c r="G105" i="9"/>
  <c r="G102" i="9"/>
  <c r="G101" i="9"/>
  <c r="G98" i="9"/>
  <c r="G97" i="9"/>
  <c r="G94" i="9"/>
  <c r="G93" i="9"/>
  <c r="G90" i="9"/>
  <c r="G89" i="9"/>
  <c r="G86" i="9"/>
  <c r="G85" i="9"/>
  <c r="G82" i="9"/>
  <c r="G81" i="9"/>
  <c r="G78" i="9"/>
  <c r="G77" i="9"/>
  <c r="G74" i="9"/>
  <c r="G73" i="9"/>
  <c r="G70" i="9"/>
  <c r="G69" i="9"/>
  <c r="G66" i="9"/>
  <c r="G65" i="9"/>
  <c r="G62" i="9"/>
  <c r="G61" i="9"/>
  <c r="G58" i="9"/>
  <c r="G57" i="9"/>
  <c r="G54" i="9"/>
  <c r="G53" i="9"/>
  <c r="G50" i="9"/>
  <c r="G49" i="9"/>
  <c r="G46" i="9"/>
  <c r="G45" i="9"/>
  <c r="G42" i="9"/>
  <c r="G41" i="9"/>
  <c r="G38" i="9"/>
  <c r="G37" i="9"/>
  <c r="G34" i="9"/>
  <c r="G33" i="9"/>
  <c r="G30" i="9"/>
  <c r="G29" i="9"/>
  <c r="G26" i="9"/>
  <c r="G25" i="9"/>
  <c r="G22" i="9"/>
  <c r="G21" i="9"/>
  <c r="G18" i="9"/>
  <c r="G17" i="9"/>
  <c r="G14" i="9"/>
  <c r="G13" i="9"/>
  <c r="G10" i="9"/>
  <c r="G9" i="9"/>
  <c r="G6" i="9"/>
  <c r="G5" i="9"/>
  <c r="E41" i="8"/>
  <c r="E141" i="8"/>
  <c r="E127" i="8"/>
  <c r="E105" i="8"/>
  <c r="E28" i="8"/>
  <c r="E98" i="8"/>
  <c r="E147" i="8" l="1"/>
  <c r="E149" i="8" s="1"/>
  <c r="C17" i="8" l="1"/>
  <c r="I18" i="5" l="1"/>
  <c r="H18" i="5"/>
  <c r="G18" i="5"/>
  <c r="F18" i="5"/>
  <c r="E18" i="5"/>
  <c r="D18" i="5"/>
  <c r="C18" i="5"/>
  <c r="C3" i="5"/>
  <c r="D3" i="5"/>
  <c r="E3" i="5"/>
  <c r="F3" i="5"/>
  <c r="G3" i="5"/>
  <c r="H3" i="5"/>
  <c r="I3" i="5"/>
  <c r="C4" i="5"/>
  <c r="D4" i="5"/>
  <c r="E4" i="5"/>
  <c r="F4" i="5"/>
  <c r="G4" i="5"/>
  <c r="H4" i="5"/>
  <c r="I4" i="5"/>
  <c r="C5" i="5"/>
  <c r="D5" i="5"/>
  <c r="E5" i="5"/>
  <c r="F5" i="5"/>
  <c r="G5" i="5"/>
  <c r="H5" i="5"/>
  <c r="I5" i="5"/>
  <c r="C6" i="5"/>
  <c r="D6" i="5"/>
  <c r="E6" i="5"/>
  <c r="F6" i="5"/>
  <c r="G6" i="5"/>
  <c r="H6" i="5"/>
  <c r="I6" i="5"/>
  <c r="C7" i="5"/>
  <c r="D7" i="5"/>
  <c r="E7" i="5"/>
  <c r="F7" i="5"/>
  <c r="G7" i="5"/>
  <c r="H7" i="5"/>
  <c r="I7" i="5"/>
  <c r="C8" i="5"/>
  <c r="D8" i="5"/>
  <c r="E8" i="5"/>
  <c r="F8" i="5"/>
  <c r="G8" i="5"/>
  <c r="H8" i="5"/>
  <c r="I8" i="5"/>
  <c r="C9" i="5"/>
  <c r="D9" i="5"/>
  <c r="E9" i="5"/>
  <c r="F9" i="5"/>
  <c r="G9" i="5"/>
  <c r="H9" i="5"/>
  <c r="H29" i="5" s="1"/>
  <c r="I9" i="5"/>
  <c r="I29" i="5" s="1"/>
  <c r="C10" i="5"/>
  <c r="D10" i="5"/>
  <c r="E10" i="5"/>
  <c r="F10" i="5"/>
  <c r="G10" i="5"/>
  <c r="H10" i="5"/>
  <c r="I10" i="5"/>
  <c r="C11" i="5"/>
  <c r="D11" i="5"/>
  <c r="E11" i="5"/>
  <c r="F11" i="5"/>
  <c r="G11" i="5"/>
  <c r="H11" i="5"/>
  <c r="H31" i="5" s="1"/>
  <c r="I11" i="5"/>
  <c r="I31" i="5" s="1"/>
  <c r="C12" i="5"/>
  <c r="D12" i="5"/>
  <c r="E12" i="5"/>
  <c r="F12" i="5"/>
  <c r="G12" i="5"/>
  <c r="H12" i="5"/>
  <c r="I12" i="5"/>
  <c r="C13" i="5"/>
  <c r="D13" i="5"/>
  <c r="E13" i="5"/>
  <c r="F13" i="5"/>
  <c r="G13" i="5"/>
  <c r="H13" i="5"/>
  <c r="I13" i="5"/>
  <c r="C14" i="5"/>
  <c r="D14" i="5"/>
  <c r="E14" i="5"/>
  <c r="F14" i="5"/>
  <c r="G14" i="5"/>
  <c r="H14" i="5"/>
  <c r="I14" i="5"/>
  <c r="C15" i="5"/>
  <c r="D15" i="5"/>
  <c r="E15" i="5"/>
  <c r="F15" i="5"/>
  <c r="G15" i="5"/>
  <c r="H15" i="5"/>
  <c r="H35" i="5" s="1"/>
  <c r="I15" i="5"/>
  <c r="I35" i="5" s="1"/>
  <c r="C16" i="5"/>
  <c r="D16" i="5"/>
  <c r="E16" i="5"/>
  <c r="F16" i="5"/>
  <c r="G16" i="5"/>
  <c r="H16" i="5"/>
  <c r="I16" i="5"/>
  <c r="C17" i="5"/>
  <c r="D17" i="5"/>
  <c r="E17" i="5"/>
  <c r="F17" i="5"/>
  <c r="G17" i="5"/>
  <c r="H17" i="5"/>
  <c r="H37" i="5" s="1"/>
  <c r="I17" i="5"/>
  <c r="I37" i="5" s="1"/>
  <c r="D2" i="5"/>
  <c r="E2" i="5"/>
  <c r="F2" i="5"/>
  <c r="G2" i="5"/>
  <c r="H2" i="5"/>
  <c r="I2" i="5"/>
  <c r="C2" i="5"/>
  <c r="C117" i="3" l="1"/>
  <c r="C108" i="3"/>
  <c r="C100" i="3"/>
  <c r="C125" i="3"/>
  <c r="C123" i="3"/>
  <c r="C119" i="3"/>
  <c r="C106" i="3"/>
  <c r="C102" i="3"/>
  <c r="G93" i="1"/>
  <c r="G91" i="1"/>
  <c r="E75" i="7"/>
  <c r="E58" i="7"/>
  <c r="E40" i="7"/>
  <c r="E23" i="7"/>
  <c r="E5" i="7"/>
  <c r="E92" i="7" s="1"/>
  <c r="E140" i="6"/>
  <c r="E136" i="6"/>
  <c r="E124" i="6"/>
  <c r="E106" i="6"/>
  <c r="E99" i="6"/>
  <c r="E43" i="6"/>
  <c r="E30" i="6"/>
  <c r="G36" i="1"/>
  <c r="G35" i="1"/>
  <c r="G34" i="1"/>
  <c r="G33" i="1"/>
  <c r="G32" i="1"/>
  <c r="G31" i="1"/>
  <c r="G30" i="1"/>
  <c r="G29" i="1"/>
  <c r="G28" i="1"/>
  <c r="G44" i="1"/>
  <c r="G43" i="1"/>
  <c r="G42" i="1"/>
  <c r="G41" i="1"/>
  <c r="G64" i="1"/>
  <c r="G63" i="1"/>
  <c r="G62" i="1"/>
  <c r="G61" i="1"/>
  <c r="G81" i="1"/>
  <c r="G86" i="1" s="1"/>
  <c r="G98" i="1"/>
  <c r="G97" i="1"/>
  <c r="G96" i="1"/>
  <c r="G95" i="1"/>
  <c r="G94" i="1"/>
  <c r="G92" i="1"/>
  <c r="G90" i="1"/>
  <c r="G89" i="1"/>
  <c r="K46" i="5"/>
  <c r="G99" i="1"/>
  <c r="C29" i="5"/>
  <c r="D29" i="5"/>
  <c r="E29" i="5"/>
  <c r="F29" i="5"/>
  <c r="G29" i="5"/>
  <c r="C31" i="5"/>
  <c r="D31" i="5"/>
  <c r="E31" i="5"/>
  <c r="F31" i="5"/>
  <c r="G31" i="5"/>
  <c r="C35" i="5"/>
  <c r="D35" i="5"/>
  <c r="E35" i="5"/>
  <c r="F35" i="5"/>
  <c r="G35" i="5"/>
  <c r="C37" i="5"/>
  <c r="D37" i="5"/>
  <c r="E37" i="5"/>
  <c r="F37" i="5"/>
  <c r="G37" i="5"/>
  <c r="E142" i="6"/>
  <c r="E144" i="6" s="1"/>
  <c r="G100" i="1" l="1"/>
  <c r="G78" i="1"/>
  <c r="G37" i="1"/>
  <c r="P89" i="1"/>
  <c r="O89" i="1"/>
  <c r="N89" i="1"/>
  <c r="M89" i="1"/>
  <c r="M95" i="1"/>
  <c r="N95" i="1"/>
  <c r="O95" i="1"/>
  <c r="P95" i="1"/>
  <c r="M90" i="1"/>
  <c r="P90" i="1"/>
  <c r="N90" i="1"/>
  <c r="O90" i="1"/>
  <c r="M96" i="1"/>
  <c r="N96" i="1"/>
  <c r="P96" i="1"/>
  <c r="O96" i="1"/>
  <c r="M99" i="1"/>
  <c r="P99" i="1"/>
  <c r="N99" i="1"/>
  <c r="O99" i="1"/>
  <c r="M92" i="1"/>
  <c r="N92" i="1"/>
  <c r="P92" i="1"/>
  <c r="O92" i="1"/>
  <c r="M97" i="1"/>
  <c r="P97" i="1"/>
  <c r="N97" i="1"/>
  <c r="O97" i="1"/>
  <c r="M91" i="1"/>
  <c r="N91" i="1"/>
  <c r="O91" i="1"/>
  <c r="P91" i="1"/>
  <c r="M94" i="1"/>
  <c r="P94" i="1"/>
  <c r="N94" i="1"/>
  <c r="O94" i="1"/>
  <c r="M98" i="1"/>
  <c r="N98" i="1"/>
  <c r="P98" i="1"/>
  <c r="O98" i="1"/>
  <c r="M93" i="1"/>
  <c r="N93" i="1"/>
  <c r="P93" i="1"/>
  <c r="O93" i="1"/>
  <c r="P81" i="1"/>
  <c r="M81" i="1"/>
  <c r="O81" i="1"/>
  <c r="N81" i="1"/>
  <c r="P64" i="1"/>
  <c r="M64" i="1"/>
  <c r="O64" i="1"/>
  <c r="N64" i="1"/>
  <c r="O44" i="1"/>
  <c r="P44" i="1"/>
  <c r="N44" i="1"/>
  <c r="M44" i="1"/>
  <c r="N31" i="1"/>
  <c r="O31" i="1"/>
  <c r="P31" i="1"/>
  <c r="M31" i="1"/>
  <c r="N35" i="1"/>
  <c r="M35" i="1"/>
  <c r="O35" i="1"/>
  <c r="P35" i="1"/>
  <c r="P61" i="1"/>
  <c r="M61" i="1"/>
  <c r="O61" i="1"/>
  <c r="N61" i="1"/>
  <c r="O41" i="1"/>
  <c r="P41" i="1"/>
  <c r="M41" i="1"/>
  <c r="N41" i="1"/>
  <c r="N28" i="1"/>
  <c r="O28" i="1"/>
  <c r="P28" i="1"/>
  <c r="M28" i="1"/>
  <c r="N32" i="1"/>
  <c r="M32" i="1"/>
  <c r="O32" i="1"/>
  <c r="P32" i="1"/>
  <c r="N36" i="1"/>
  <c r="O36" i="1"/>
  <c r="M36" i="1"/>
  <c r="P36" i="1"/>
  <c r="P62" i="1"/>
  <c r="O62" i="1"/>
  <c r="M62" i="1"/>
  <c r="N62" i="1"/>
  <c r="O42" i="1"/>
  <c r="N42" i="1"/>
  <c r="P42" i="1"/>
  <c r="M42" i="1"/>
  <c r="N29" i="1"/>
  <c r="M29" i="1"/>
  <c r="O29" i="1"/>
  <c r="P29" i="1"/>
  <c r="N33" i="1"/>
  <c r="O33" i="1"/>
  <c r="M33" i="1"/>
  <c r="P33" i="1"/>
  <c r="P63" i="1"/>
  <c r="M63" i="1"/>
  <c r="N63" i="1"/>
  <c r="O63" i="1"/>
  <c r="O43" i="1"/>
  <c r="P43" i="1"/>
  <c r="N43" i="1"/>
  <c r="M43" i="1"/>
  <c r="N30" i="1"/>
  <c r="O30" i="1"/>
  <c r="M30" i="1"/>
  <c r="P30" i="1"/>
  <c r="N34" i="1"/>
  <c r="O34" i="1"/>
  <c r="P34" i="1"/>
  <c r="M34" i="1"/>
  <c r="C90" i="3"/>
  <c r="C20" i="3"/>
  <c r="C36" i="3"/>
  <c r="C49" i="3"/>
  <c r="C65" i="3"/>
  <c r="C73" i="3"/>
  <c r="C88" i="3"/>
  <c r="C18" i="3"/>
  <c r="C32" i="3"/>
  <c r="C47" i="3"/>
  <c r="C55" i="3"/>
  <c r="C71" i="3"/>
  <c r="C84" i="3"/>
  <c r="C30" i="3"/>
  <c r="C38" i="3"/>
  <c r="C53" i="3"/>
  <c r="C67" i="3"/>
  <c r="C82" i="3"/>
  <c r="C12" i="3"/>
  <c r="D38" i="5"/>
  <c r="D26" i="5"/>
  <c r="I34" i="5"/>
  <c r="H33" i="5"/>
  <c r="O24" i="5"/>
  <c r="I32" i="5"/>
  <c r="H32" i="5"/>
  <c r="F32" i="5"/>
  <c r="C32" i="5"/>
  <c r="G32" i="5"/>
  <c r="D32" i="5"/>
  <c r="E32" i="5"/>
  <c r="H36" i="5"/>
  <c r="I36" i="5"/>
  <c r="F36" i="5"/>
  <c r="C36" i="5"/>
  <c r="G36" i="5"/>
  <c r="D36" i="5"/>
  <c r="E36" i="5"/>
  <c r="H27" i="5"/>
  <c r="I27" i="5"/>
  <c r="C27" i="5"/>
  <c r="G27" i="5"/>
  <c r="D27" i="5"/>
  <c r="E27" i="5"/>
  <c r="F27" i="5"/>
  <c r="D34" i="5"/>
  <c r="K31" i="5"/>
  <c r="O31" i="5" s="1"/>
  <c r="C14" i="3"/>
  <c r="L31" i="5"/>
  <c r="P31" i="5" s="1"/>
  <c r="K37" i="5"/>
  <c r="O37" i="5" s="1"/>
  <c r="K29" i="5"/>
  <c r="O29" i="5" s="1"/>
  <c r="M37" i="5"/>
  <c r="Q37" i="5" s="1"/>
  <c r="L29" i="5"/>
  <c r="P29" i="5" s="1"/>
  <c r="K35" i="5"/>
  <c r="O35" i="5" s="1"/>
  <c r="L35" i="5"/>
  <c r="P35" i="5" s="1"/>
  <c r="M35" i="5"/>
  <c r="Q35" i="5" s="1"/>
  <c r="M31" i="5"/>
  <c r="Q31" i="5" s="1"/>
  <c r="L37" i="5"/>
  <c r="P37" i="5" s="1"/>
  <c r="M29" i="5"/>
  <c r="Q29" i="5" s="1"/>
  <c r="F8" i="11" l="1"/>
  <c r="E11" i="11"/>
  <c r="F5" i="11"/>
  <c r="E8" i="11"/>
  <c r="F14" i="11"/>
  <c r="E5" i="11"/>
  <c r="F11" i="11"/>
  <c r="E14" i="11"/>
  <c r="P110" i="1"/>
  <c r="O110" i="1"/>
  <c r="N110" i="1"/>
  <c r="M110" i="1"/>
  <c r="E34" i="5"/>
  <c r="L34" i="5" s="1"/>
  <c r="P34" i="5" s="1"/>
  <c r="G34" i="5"/>
  <c r="C87" i="3" s="1"/>
  <c r="H34" i="5"/>
  <c r="C105" i="3" s="1"/>
  <c r="F34" i="5"/>
  <c r="C70" i="3" s="1"/>
  <c r="E26" i="5"/>
  <c r="L26" i="5" s="1"/>
  <c r="E38" i="5"/>
  <c r="C56" i="3" s="1"/>
  <c r="D30" i="5"/>
  <c r="C31" i="3" s="1"/>
  <c r="E23" i="5"/>
  <c r="C41" i="3" s="1"/>
  <c r="I23" i="5"/>
  <c r="C111" i="3" s="1"/>
  <c r="C33" i="5"/>
  <c r="K33" i="5" s="1"/>
  <c r="O33" i="5" s="1"/>
  <c r="I33" i="5"/>
  <c r="C121" i="3" s="1"/>
  <c r="C38" i="5"/>
  <c r="K38" i="5" s="1"/>
  <c r="O38" i="5" s="1"/>
  <c r="H30" i="5"/>
  <c r="C101" i="3" s="1"/>
  <c r="F26" i="5"/>
  <c r="C62" i="3" s="1"/>
  <c r="I26" i="5"/>
  <c r="C114" i="3" s="1"/>
  <c r="F30" i="5"/>
  <c r="C66" i="3" s="1"/>
  <c r="C35" i="3"/>
  <c r="C45" i="3"/>
  <c r="C115" i="3"/>
  <c r="C89" i="3"/>
  <c r="C107" i="3"/>
  <c r="C33" i="3"/>
  <c r="C103" i="3"/>
  <c r="C28" i="3"/>
  <c r="C98" i="3"/>
  <c r="C19" i="3"/>
  <c r="C85" i="3"/>
  <c r="C120" i="3"/>
  <c r="C80" i="3"/>
  <c r="C54" i="3"/>
  <c r="C72" i="3"/>
  <c r="C15" i="3"/>
  <c r="C104" i="3"/>
  <c r="C63" i="3"/>
  <c r="K27" i="5"/>
  <c r="O27" i="5" s="1"/>
  <c r="C37" i="3"/>
  <c r="C124" i="3"/>
  <c r="C50" i="3"/>
  <c r="C68" i="3"/>
  <c r="C39" i="3"/>
  <c r="C122" i="3"/>
  <c r="C27" i="3"/>
  <c r="F33" i="5"/>
  <c r="G25" i="5"/>
  <c r="C34" i="5"/>
  <c r="D33" i="5"/>
  <c r="E33" i="5"/>
  <c r="I38" i="5"/>
  <c r="C26" i="5"/>
  <c r="H25" i="5"/>
  <c r="G33" i="5"/>
  <c r="F25" i="5"/>
  <c r="G38" i="5"/>
  <c r="G26" i="5"/>
  <c r="H26" i="5"/>
  <c r="H22" i="5"/>
  <c r="E25" i="5"/>
  <c r="G30" i="5"/>
  <c r="E30" i="5"/>
  <c r="D25" i="5"/>
  <c r="G22" i="5"/>
  <c r="I22" i="5"/>
  <c r="F38" i="5"/>
  <c r="H38" i="5"/>
  <c r="C25" i="5"/>
  <c r="K25" i="5" s="1"/>
  <c r="O25" i="5" s="1"/>
  <c r="F22" i="5"/>
  <c r="I30" i="5"/>
  <c r="C22" i="5"/>
  <c r="I25" i="5"/>
  <c r="D22" i="5"/>
  <c r="C30" i="5"/>
  <c r="E22" i="5"/>
  <c r="F23" i="5"/>
  <c r="D23" i="5"/>
  <c r="G23" i="5"/>
  <c r="C23" i="5"/>
  <c r="H23" i="5"/>
  <c r="L36" i="5"/>
  <c r="P36" i="5" s="1"/>
  <c r="C10" i="3"/>
  <c r="K32" i="5"/>
  <c r="O32" i="5" s="1"/>
  <c r="M27" i="5"/>
  <c r="Q27" i="5" s="1"/>
  <c r="L32" i="5"/>
  <c r="P32" i="5" s="1"/>
  <c r="K36" i="5"/>
  <c r="O36" i="5" s="1"/>
  <c r="M32" i="5"/>
  <c r="Q32" i="5" s="1"/>
  <c r="M36" i="5"/>
  <c r="Q36" i="5" s="1"/>
  <c r="L27" i="5"/>
  <c r="I28" i="5"/>
  <c r="H28" i="5"/>
  <c r="F28" i="5"/>
  <c r="C28" i="5"/>
  <c r="G28" i="5"/>
  <c r="D28" i="5"/>
  <c r="E28" i="5"/>
  <c r="D5" i="11" l="1"/>
  <c r="D14" i="11"/>
  <c r="D8" i="11"/>
  <c r="D11" i="11"/>
  <c r="G111" i="1"/>
  <c r="L38" i="5"/>
  <c r="P38" i="5" s="1"/>
  <c r="P26" i="5"/>
  <c r="C52" i="3"/>
  <c r="C44" i="3"/>
  <c r="M34" i="5"/>
  <c r="Q34" i="5" s="1"/>
  <c r="C16" i="3"/>
  <c r="C21" i="3"/>
  <c r="C40" i="3"/>
  <c r="C58" i="3"/>
  <c r="C83" i="3"/>
  <c r="C61" i="3"/>
  <c r="C126" i="3"/>
  <c r="C94" i="3"/>
  <c r="C113" i="3"/>
  <c r="C93" i="3"/>
  <c r="C86" i="3"/>
  <c r="C17" i="3"/>
  <c r="C24" i="3"/>
  <c r="C5" i="3"/>
  <c r="C109" i="3"/>
  <c r="C26" i="3"/>
  <c r="C79" i="3"/>
  <c r="C34" i="3"/>
  <c r="C116" i="3"/>
  <c r="C76" i="3"/>
  <c r="C23" i="3"/>
  <c r="C110" i="3"/>
  <c r="C43" i="3"/>
  <c r="C96" i="3"/>
  <c r="C46" i="3"/>
  <c r="C13" i="3"/>
  <c r="C75" i="3"/>
  <c r="C97" i="3"/>
  <c r="C51" i="3"/>
  <c r="C69" i="3"/>
  <c r="C81" i="3"/>
  <c r="C99" i="3"/>
  <c r="C6" i="3"/>
  <c r="C59" i="3"/>
  <c r="C118" i="3"/>
  <c r="C8" i="3"/>
  <c r="C74" i="3"/>
  <c r="C48" i="3"/>
  <c r="C91" i="3"/>
  <c r="C9" i="3"/>
  <c r="C78" i="3"/>
  <c r="K34" i="5"/>
  <c r="O34" i="5" s="1"/>
  <c r="M33" i="5"/>
  <c r="Q33" i="5" s="1"/>
  <c r="K22" i="5"/>
  <c r="O22" i="5" s="1"/>
  <c r="M25" i="5"/>
  <c r="Q25" i="5" s="1"/>
  <c r="K26" i="5"/>
  <c r="O26" i="5" s="1"/>
  <c r="P27" i="5"/>
  <c r="L33" i="5"/>
  <c r="P33" i="5" s="1"/>
  <c r="M26" i="5"/>
  <c r="Q26" i="5" s="1"/>
  <c r="M38" i="5"/>
  <c r="Q38" i="5" s="1"/>
  <c r="L30" i="5"/>
  <c r="P30" i="5" s="1"/>
  <c r="K30" i="5"/>
  <c r="O30" i="5" s="1"/>
  <c r="M22" i="5"/>
  <c r="Q22" i="5" s="1"/>
  <c r="M30" i="5"/>
  <c r="Q30" i="5" s="1"/>
  <c r="L22" i="5"/>
  <c r="P22" i="5" s="1"/>
  <c r="L25" i="5"/>
  <c r="P25" i="5" s="1"/>
  <c r="L23" i="5"/>
  <c r="P23" i="5" s="1"/>
  <c r="K23" i="5"/>
  <c r="O23" i="5" s="1"/>
  <c r="M23" i="5"/>
  <c r="Q23" i="5" s="1"/>
  <c r="C11" i="3"/>
  <c r="K28" i="5"/>
  <c r="O28" i="5" s="1"/>
  <c r="I24" i="5"/>
  <c r="H24" i="5"/>
  <c r="C24" i="5"/>
  <c r="G24" i="5"/>
  <c r="D24" i="5"/>
  <c r="E24" i="5"/>
  <c r="F24" i="5"/>
  <c r="C29" i="3"/>
  <c r="L28" i="5"/>
  <c r="P28" i="5" s="1"/>
  <c r="C64" i="3"/>
  <c r="M28" i="5"/>
  <c r="Q28" i="5" s="1"/>
  <c r="G8" i="11" l="1"/>
  <c r="G5" i="11"/>
  <c r="G11" i="11"/>
  <c r="G14" i="11"/>
  <c r="C60" i="3"/>
  <c r="M24" i="5"/>
  <c r="Q24" i="5" s="1"/>
  <c r="K24" i="5"/>
  <c r="C7" i="3"/>
  <c r="C42" i="3"/>
  <c r="C95" i="3"/>
  <c r="C25" i="3"/>
  <c r="L24" i="5"/>
  <c r="P24" i="5" s="1"/>
  <c r="C112" i="3"/>
  <c r="C77" i="3"/>
  <c r="I14" i="11" l="1"/>
  <c r="D15" i="11" s="1"/>
  <c r="I5" i="11"/>
  <c r="D6" i="11" s="1"/>
  <c r="I11" i="11"/>
  <c r="D12" i="11" s="1"/>
  <c r="I8" i="11"/>
  <c r="D9" i="11" s="1"/>
  <c r="H45" i="5"/>
  <c r="H4" i="9"/>
  <c r="H57" i="9"/>
  <c r="H92" i="9"/>
  <c r="H23" i="9"/>
  <c r="I19" i="5"/>
  <c r="I39" i="5" s="1"/>
  <c r="H19" i="5" l="1"/>
  <c r="H39" i="5" s="1"/>
  <c r="F108" i="3" s="1"/>
  <c r="G108" i="3" s="1"/>
  <c r="F45" i="5"/>
  <c r="H127" i="9"/>
  <c r="E19" i="5"/>
  <c r="E39" i="5" s="1"/>
  <c r="F49" i="3" s="1"/>
  <c r="G49" i="3" s="1"/>
  <c r="F19" i="5"/>
  <c r="F39" i="5" s="1"/>
  <c r="F61" i="3" s="1"/>
  <c r="G61" i="3" s="1"/>
  <c r="D19" i="5"/>
  <c r="D39" i="5" s="1"/>
  <c r="F25" i="3" s="1"/>
  <c r="G25" i="3" s="1"/>
  <c r="G19" i="5"/>
  <c r="G39" i="5" s="1"/>
  <c r="F77" i="3" s="1"/>
  <c r="G77" i="3" s="1"/>
  <c r="F125" i="3"/>
  <c r="G125" i="3" s="1"/>
  <c r="F123" i="3"/>
  <c r="G123" i="3" s="1"/>
  <c r="F117" i="3"/>
  <c r="G117" i="3" s="1"/>
  <c r="F119" i="3"/>
  <c r="G119" i="3" s="1"/>
  <c r="F122" i="3"/>
  <c r="G122" i="3" s="1"/>
  <c r="F120" i="3"/>
  <c r="G120" i="3" s="1"/>
  <c r="F126" i="3"/>
  <c r="G126" i="3" s="1"/>
  <c r="F111" i="3"/>
  <c r="G111" i="3" s="1"/>
  <c r="F115" i="3"/>
  <c r="G115" i="3" s="1"/>
  <c r="F121" i="3"/>
  <c r="G121" i="3" s="1"/>
  <c r="F118" i="3"/>
  <c r="G118" i="3" s="1"/>
  <c r="F114" i="3"/>
  <c r="G114" i="3" s="1"/>
  <c r="F124" i="3"/>
  <c r="G124" i="3" s="1"/>
  <c r="F113" i="3"/>
  <c r="G113" i="3" s="1"/>
  <c r="F116" i="3"/>
  <c r="G116" i="3" s="1"/>
  <c r="F110" i="3"/>
  <c r="G110" i="3" s="1"/>
  <c r="I40" i="5"/>
  <c r="C19" i="5"/>
  <c r="C39" i="5" s="1"/>
  <c r="D45" i="5"/>
  <c r="F112" i="3"/>
  <c r="G112" i="3" s="1"/>
  <c r="F95" i="3" l="1"/>
  <c r="G95" i="3" s="1"/>
  <c r="H40" i="5"/>
  <c r="H42" i="5" s="1"/>
  <c r="F96" i="3"/>
  <c r="G96" i="3" s="1"/>
  <c r="F107" i="3"/>
  <c r="G107" i="3" s="1"/>
  <c r="F100" i="3"/>
  <c r="G100" i="3" s="1"/>
  <c r="F93" i="3"/>
  <c r="G93" i="3" s="1"/>
  <c r="F98" i="3"/>
  <c r="G98" i="3" s="1"/>
  <c r="F101" i="3"/>
  <c r="G101" i="3" s="1"/>
  <c r="F102" i="3"/>
  <c r="G102" i="3" s="1"/>
  <c r="F97" i="3"/>
  <c r="G97" i="3" s="1"/>
  <c r="F106" i="3"/>
  <c r="G106" i="3" s="1"/>
  <c r="F109" i="3"/>
  <c r="G109" i="3" s="1"/>
  <c r="F103" i="3"/>
  <c r="G103" i="3" s="1"/>
  <c r="F104" i="3"/>
  <c r="G104" i="3" s="1"/>
  <c r="F99" i="3"/>
  <c r="G99" i="3" s="1"/>
  <c r="F105" i="3"/>
  <c r="G105" i="3" s="1"/>
  <c r="F94" i="3"/>
  <c r="G94" i="3" s="1"/>
  <c r="C45" i="5"/>
  <c r="K45" i="5" s="1"/>
  <c r="F81" i="3"/>
  <c r="G81" i="3" s="1"/>
  <c r="F82" i="3"/>
  <c r="G82" i="3" s="1"/>
  <c r="F88" i="3"/>
  <c r="G88" i="3" s="1"/>
  <c r="F32" i="3"/>
  <c r="G32" i="3" s="1"/>
  <c r="F80" i="3"/>
  <c r="G80" i="3" s="1"/>
  <c r="F79" i="3"/>
  <c r="G79" i="3" s="1"/>
  <c r="F75" i="3"/>
  <c r="G75" i="3" s="1"/>
  <c r="F46" i="3"/>
  <c r="G46" i="3" s="1"/>
  <c r="F40" i="3"/>
  <c r="G40" i="3" s="1"/>
  <c r="F29" i="3"/>
  <c r="G29" i="3" s="1"/>
  <c r="F42" i="3"/>
  <c r="G42" i="3" s="1"/>
  <c r="F55" i="3"/>
  <c r="G55" i="3" s="1"/>
  <c r="F41" i="3"/>
  <c r="G41" i="3" s="1"/>
  <c r="F44" i="3"/>
  <c r="G44" i="3" s="1"/>
  <c r="F51" i="3"/>
  <c r="G51" i="3" s="1"/>
  <c r="F56" i="3"/>
  <c r="G56" i="3" s="1"/>
  <c r="F35" i="3"/>
  <c r="G35" i="3" s="1"/>
  <c r="E40" i="5"/>
  <c r="F50" i="3"/>
  <c r="G50" i="3" s="1"/>
  <c r="F53" i="3"/>
  <c r="G53" i="3" s="1"/>
  <c r="F85" i="3"/>
  <c r="G85" i="3" s="1"/>
  <c r="F90" i="3"/>
  <c r="G90" i="3" s="1"/>
  <c r="F83" i="3"/>
  <c r="G83" i="3" s="1"/>
  <c r="F76" i="3"/>
  <c r="G76" i="3" s="1"/>
  <c r="F84" i="3"/>
  <c r="G84" i="3" s="1"/>
  <c r="F87" i="3"/>
  <c r="G87" i="3" s="1"/>
  <c r="F23" i="3"/>
  <c r="G23" i="3" s="1"/>
  <c r="F47" i="3"/>
  <c r="G47" i="3" s="1"/>
  <c r="F54" i="3"/>
  <c r="G54" i="3" s="1"/>
  <c r="F45" i="3"/>
  <c r="G45" i="3" s="1"/>
  <c r="F33" i="3"/>
  <c r="G33" i="3" s="1"/>
  <c r="F27" i="3"/>
  <c r="G27" i="3" s="1"/>
  <c r="F34" i="3"/>
  <c r="G34" i="3" s="1"/>
  <c r="F52" i="3"/>
  <c r="G52" i="3" s="1"/>
  <c r="F43" i="3"/>
  <c r="G43" i="3" s="1"/>
  <c r="F48" i="3"/>
  <c r="G48" i="3" s="1"/>
  <c r="F24" i="3"/>
  <c r="G24" i="3" s="1"/>
  <c r="F26" i="3"/>
  <c r="G26" i="3" s="1"/>
  <c r="F63" i="3"/>
  <c r="G63" i="3" s="1"/>
  <c r="F71" i="3"/>
  <c r="G71" i="3" s="1"/>
  <c r="F74" i="3"/>
  <c r="G74" i="3" s="1"/>
  <c r="G40" i="5"/>
  <c r="F89" i="3"/>
  <c r="G89" i="3" s="1"/>
  <c r="F86" i="3"/>
  <c r="G86" i="3" s="1"/>
  <c r="F78" i="3"/>
  <c r="G78" i="3" s="1"/>
  <c r="F91" i="3"/>
  <c r="G91" i="3" s="1"/>
  <c r="F40" i="5"/>
  <c r="F65" i="3"/>
  <c r="G65" i="3" s="1"/>
  <c r="F68" i="3"/>
  <c r="G68" i="3" s="1"/>
  <c r="F70" i="3"/>
  <c r="G70" i="3" s="1"/>
  <c r="F73" i="3"/>
  <c r="G73" i="3" s="1"/>
  <c r="F62" i="3"/>
  <c r="G62" i="3" s="1"/>
  <c r="F28" i="3"/>
  <c r="G28" i="3" s="1"/>
  <c r="F31" i="3"/>
  <c r="G31" i="3" s="1"/>
  <c r="L39" i="5"/>
  <c r="P39" i="5" s="1"/>
  <c r="F38" i="3"/>
  <c r="G38" i="3" s="1"/>
  <c r="F64" i="3"/>
  <c r="G64" i="3" s="1"/>
  <c r="F67" i="3"/>
  <c r="G67" i="3" s="1"/>
  <c r="F69" i="3"/>
  <c r="G69" i="3" s="1"/>
  <c r="F66" i="3"/>
  <c r="G66" i="3" s="1"/>
  <c r="F58" i="3"/>
  <c r="G58" i="3" s="1"/>
  <c r="F60" i="3"/>
  <c r="G60" i="3" s="1"/>
  <c r="D40" i="5"/>
  <c r="F37" i="3"/>
  <c r="G37" i="3" s="1"/>
  <c r="F39" i="3"/>
  <c r="G39" i="3" s="1"/>
  <c r="F30" i="3"/>
  <c r="G30" i="3" s="1"/>
  <c r="F36" i="3"/>
  <c r="G36" i="3" s="1"/>
  <c r="F72" i="3"/>
  <c r="G72" i="3" s="1"/>
  <c r="M39" i="5"/>
  <c r="Q39" i="5" s="1"/>
  <c r="F59" i="3"/>
  <c r="G59" i="3" s="1"/>
  <c r="K39" i="5"/>
  <c r="O39" i="5" s="1"/>
  <c r="F18" i="3"/>
  <c r="G18" i="3" s="1"/>
  <c r="F8" i="3"/>
  <c r="G8" i="3" s="1"/>
  <c r="F17" i="3"/>
  <c r="G17" i="3" s="1"/>
  <c r="F14" i="3"/>
  <c r="G14" i="3" s="1"/>
  <c r="F9" i="3"/>
  <c r="G9" i="3" s="1"/>
  <c r="F21" i="3"/>
  <c r="G21" i="3" s="1"/>
  <c r="F6" i="3"/>
  <c r="G6" i="3" s="1"/>
  <c r="F16" i="3"/>
  <c r="G16" i="3" s="1"/>
  <c r="F10" i="3"/>
  <c r="G10" i="3" s="1"/>
  <c r="F12" i="3"/>
  <c r="G12" i="3" s="1"/>
  <c r="F15" i="3"/>
  <c r="G15" i="3" s="1"/>
  <c r="F5" i="3"/>
  <c r="G5" i="3" s="1"/>
  <c r="F19" i="3"/>
  <c r="G19" i="3" s="1"/>
  <c r="F13" i="3"/>
  <c r="G13" i="3" s="1"/>
  <c r="F20" i="3"/>
  <c r="G20" i="3" s="1"/>
  <c r="C40" i="5"/>
  <c r="C42" i="5" s="1"/>
  <c r="F11" i="3"/>
  <c r="G11" i="3" s="1"/>
  <c r="F7" i="3"/>
  <c r="G7" i="3" s="1"/>
  <c r="H92" i="3" l="1"/>
  <c r="D42" i="5"/>
  <c r="F42" i="5"/>
  <c r="H57" i="3"/>
  <c r="H23" i="3"/>
  <c r="H4" i="3"/>
  <c r="H127" i="3" l="1"/>
</calcChain>
</file>

<file path=xl/comments1.xml><?xml version="1.0" encoding="utf-8"?>
<comments xmlns="http://schemas.openxmlformats.org/spreadsheetml/2006/main">
  <authors>
    <author>Emily Atkinson</author>
  </authors>
  <commentList>
    <comment ref="C3" authorId="0" shapeId="0">
      <text>
        <r>
          <rPr>
            <b/>
            <sz val="9"/>
            <color indexed="81"/>
            <rFont val="Tahoma"/>
            <family val="2"/>
            <charset val="238"/>
          </rPr>
          <t>Emily Atkinson:</t>
        </r>
        <r>
          <rPr>
            <sz val="9"/>
            <color indexed="81"/>
            <rFont val="Tahoma"/>
            <family val="2"/>
            <charset val="238"/>
          </rPr>
          <t xml:space="preserve">
Feedback on the budget is included in the Step-by-Step VFM Guide. </t>
        </r>
      </text>
    </comment>
  </commentList>
</comments>
</file>

<file path=xl/comments2.xml><?xml version="1.0" encoding="utf-8"?>
<comments xmlns="http://schemas.openxmlformats.org/spreadsheetml/2006/main">
  <authors>
    <author>vrakar01</author>
  </authors>
  <commentList>
    <comment ref="H5" authorId="0" shapeId="0">
      <text>
        <r>
          <rPr>
            <b/>
            <sz val="9"/>
            <color indexed="81"/>
            <rFont val="Tahoma"/>
            <family val="2"/>
            <charset val="238"/>
          </rPr>
          <t xml:space="preserve">vfm:
</t>
        </r>
        <r>
          <rPr>
            <sz val="9"/>
            <color indexed="81"/>
            <rFont val="Tahoma"/>
            <family val="2"/>
            <charset val="238"/>
          </rPr>
          <t>describe your efficiency unit. E.g if indicator aims at 4 water schemes constructed, efficiency unit will be 1 WS constructed</t>
        </r>
      </text>
    </comment>
    <comment ref="I5" authorId="0" shapeId="0">
      <text>
        <r>
          <rPr>
            <b/>
            <sz val="9"/>
            <color indexed="81"/>
            <rFont val="Tahoma"/>
            <family val="2"/>
            <charset val="238"/>
          </rPr>
          <t>vfm:</t>
        </r>
        <r>
          <rPr>
            <sz val="9"/>
            <color indexed="81"/>
            <rFont val="Tahoma"/>
            <family val="2"/>
            <charset val="238"/>
          </rPr>
          <t xml:space="preserve">
total output costs divided per total indicator target, e.g. 4 as our efficiency unit is 1 WS</t>
        </r>
      </text>
    </comment>
    <comment ref="D6" authorId="0" shapeId="0">
      <text>
        <r>
          <rPr>
            <b/>
            <sz val="9"/>
            <color indexed="81"/>
            <rFont val="Tahoma"/>
            <family val="2"/>
            <charset val="238"/>
          </rPr>
          <t>vfm: developed automatically</t>
        </r>
        <r>
          <rPr>
            <sz val="9"/>
            <color indexed="81"/>
            <rFont val="Tahoma"/>
            <family val="2"/>
            <charset val="238"/>
          </rPr>
          <t xml:space="preserve">
</t>
        </r>
      </text>
    </comment>
    <comment ref="H8" authorId="0" shapeId="0">
      <text>
        <r>
          <rPr>
            <b/>
            <sz val="9"/>
            <color indexed="81"/>
            <rFont val="Tahoma"/>
            <family val="2"/>
            <charset val="238"/>
          </rPr>
          <t>vfm:</t>
        </r>
        <r>
          <rPr>
            <sz val="9"/>
            <color indexed="81"/>
            <rFont val="Tahoma"/>
            <family val="2"/>
            <charset val="238"/>
          </rPr>
          <t xml:space="preserve">
describe your efficiency unit. E.g if indicator aims at 4 water associations, efficiency unit will be 1 WA performing</t>
        </r>
      </text>
    </comment>
    <comment ref="D9" authorId="0" shapeId="0">
      <text>
        <r>
          <rPr>
            <b/>
            <sz val="9"/>
            <color indexed="81"/>
            <rFont val="Tahoma"/>
            <family val="2"/>
            <charset val="238"/>
          </rPr>
          <t>vfm: developed automatically</t>
        </r>
        <r>
          <rPr>
            <sz val="9"/>
            <color indexed="81"/>
            <rFont val="Tahoma"/>
            <family val="2"/>
            <charset val="238"/>
          </rPr>
          <t xml:space="preserve">
</t>
        </r>
      </text>
    </comment>
    <comment ref="H11" authorId="0" shapeId="0">
      <text>
        <r>
          <rPr>
            <b/>
            <sz val="9"/>
            <color indexed="81"/>
            <rFont val="Tahoma"/>
            <family val="2"/>
            <charset val="238"/>
          </rPr>
          <t>vfm:</t>
        </r>
        <r>
          <rPr>
            <sz val="9"/>
            <color indexed="81"/>
            <rFont val="Tahoma"/>
            <family val="2"/>
            <charset val="238"/>
          </rPr>
          <t xml:space="preserve">
describe your efficiency unit. E.g if indicator aims at 4 water offices constructed, efficiency unit will be 1 water office</t>
        </r>
      </text>
    </comment>
    <comment ref="I11" authorId="0" shapeId="0">
      <text>
        <r>
          <rPr>
            <b/>
            <sz val="9"/>
            <color indexed="81"/>
            <rFont val="Tahoma"/>
            <family val="2"/>
            <charset val="238"/>
          </rPr>
          <t>vfm:
total output costs divided per total indicator target, e.g. 4 as our efficiency unit is 1 WWO</t>
        </r>
        <r>
          <rPr>
            <sz val="9"/>
            <color indexed="81"/>
            <rFont val="Tahoma"/>
            <family val="2"/>
            <charset val="238"/>
          </rPr>
          <t xml:space="preserve">
</t>
        </r>
      </text>
    </comment>
    <comment ref="D12" authorId="0" shapeId="0">
      <text>
        <r>
          <rPr>
            <b/>
            <sz val="9"/>
            <color indexed="81"/>
            <rFont val="Tahoma"/>
            <family val="2"/>
            <charset val="238"/>
          </rPr>
          <t>vfm: developed automatically</t>
        </r>
        <r>
          <rPr>
            <sz val="9"/>
            <color indexed="81"/>
            <rFont val="Tahoma"/>
            <family val="2"/>
            <charset val="238"/>
          </rPr>
          <t xml:space="preserve">
</t>
        </r>
      </text>
    </comment>
    <comment ref="H14" authorId="0" shapeId="0">
      <text>
        <r>
          <rPr>
            <b/>
            <sz val="9"/>
            <color indexed="81"/>
            <rFont val="Tahoma"/>
            <family val="2"/>
            <charset val="238"/>
          </rPr>
          <t>vfm:</t>
        </r>
        <r>
          <rPr>
            <sz val="9"/>
            <color indexed="81"/>
            <rFont val="Tahoma"/>
            <family val="2"/>
            <charset val="238"/>
          </rPr>
          <t xml:space="preserve">
describe your efficiency unit. E.g if indicator aims at 15 000 people, efficiency unit will be 1 person</t>
        </r>
      </text>
    </comment>
    <comment ref="I14" authorId="0" shapeId="0">
      <text>
        <r>
          <rPr>
            <b/>
            <sz val="9"/>
            <color indexed="81"/>
            <rFont val="Tahoma"/>
            <family val="2"/>
            <charset val="238"/>
          </rPr>
          <t>vfm:
total output costs divided per total indicator target, e.g. 15 000 as our efficiency unit is 1 person</t>
        </r>
        <r>
          <rPr>
            <sz val="9"/>
            <color indexed="81"/>
            <rFont val="Tahoma"/>
            <family val="2"/>
            <charset val="238"/>
          </rPr>
          <t xml:space="preserve">
</t>
        </r>
      </text>
    </comment>
    <comment ref="D15" authorId="0" shapeId="0">
      <text>
        <r>
          <rPr>
            <b/>
            <sz val="9"/>
            <color indexed="81"/>
            <rFont val="Tahoma"/>
            <family val="2"/>
            <charset val="238"/>
          </rPr>
          <t>vfm: developed automatically</t>
        </r>
        <r>
          <rPr>
            <sz val="9"/>
            <color indexed="81"/>
            <rFont val="Tahoma"/>
            <family val="2"/>
            <charset val="238"/>
          </rPr>
          <t xml:space="preserve">
</t>
        </r>
      </text>
    </comment>
  </commentList>
</comments>
</file>

<file path=xl/sharedStrings.xml><?xml version="1.0" encoding="utf-8"?>
<sst xmlns="http://schemas.openxmlformats.org/spreadsheetml/2006/main" count="1179" uniqueCount="494">
  <si>
    <t xml:space="preserve"> </t>
  </si>
  <si>
    <t>1.1 Management</t>
  </si>
  <si>
    <t>3.2.1.1 Guguma</t>
  </si>
  <si>
    <t>3.2.1.2 Teso</t>
  </si>
  <si>
    <t>3.2.1.3 Bargo</t>
  </si>
  <si>
    <t>3.2.2.1 Guguma</t>
  </si>
  <si>
    <t>3.2.2.2 Teso</t>
  </si>
  <si>
    <t>3.2.2.3 Bargo</t>
  </si>
  <si>
    <t>3.2.3.1 Guguma</t>
  </si>
  <si>
    <t>3.2.3.2 Teso</t>
  </si>
  <si>
    <t>3.2.3.3 Bargo</t>
  </si>
  <si>
    <t>3.2.4.1 Guguma</t>
  </si>
  <si>
    <t>3.2.4.2 Teso</t>
  </si>
  <si>
    <t>3.2.4.3 Bargo</t>
  </si>
  <si>
    <t>3.2.6.1 Guguma</t>
  </si>
  <si>
    <t>3.2.6.2 Teso</t>
  </si>
  <si>
    <t>3.2.6.3 Bargo</t>
  </si>
  <si>
    <t>3.1.1.1 Guguma</t>
  </si>
  <si>
    <t>3.1.1.2 Teso</t>
  </si>
  <si>
    <t>3.1.1.3 Bargo</t>
  </si>
  <si>
    <t>3.1.1.4 Huluka</t>
  </si>
  <si>
    <t xml:space="preserve">Structured-based budget                                                                               </t>
  </si>
  <si>
    <t xml:space="preserve">Budget </t>
  </si>
  <si>
    <t>Type of expenses</t>
  </si>
  <si>
    <t xml:space="preserve">1.2 Experts/ consultants (namely) </t>
  </si>
  <si>
    <t xml:space="preserve">Expenses </t>
  </si>
  <si>
    <t>Unit</t>
  </si>
  <si>
    <t xml:space="preserve">Number of units
</t>
  </si>
  <si>
    <t>Unit price in CZK</t>
  </si>
  <si>
    <t>1.Personnal expenses - sub-total</t>
  </si>
  <si>
    <t>2. Travel expenses</t>
  </si>
  <si>
    <t>2.2 Local transport</t>
  </si>
  <si>
    <t>2.5 Visa</t>
  </si>
  <si>
    <t>month</t>
  </si>
  <si>
    <t xml:space="preserve"> Travel expenses - sub-total</t>
  </si>
  <si>
    <t>3. Equipment and delivery of goods (only for the purposes of the project)</t>
  </si>
  <si>
    <t>3.1.1 Geodetic measurement and design</t>
  </si>
  <si>
    <t>3.2.1 Boreholds</t>
  </si>
  <si>
    <t>3.2.2 Pump</t>
  </si>
  <si>
    <t xml:space="preserve">3.2.3 Discharge piping </t>
  </si>
  <si>
    <t>3.2.2.4 Huluka (rehabilitation)</t>
  </si>
  <si>
    <t>3.2.4.4 Huluka (completion and rehabilitation)</t>
  </si>
  <si>
    <t>3.2.5 Public places of water delivery</t>
  </si>
  <si>
    <t>3.2.4 Water supply systems</t>
  </si>
  <si>
    <t>3.2.5.1 Guguma, Teso, Bargo, Huluka (new)</t>
  </si>
  <si>
    <t>3.2.7 Reservoirs (75 m3)</t>
  </si>
  <si>
    <t>3.2.8 Generator shack</t>
  </si>
  <si>
    <t>3.2.9 HV connection</t>
  </si>
  <si>
    <t xml:space="preserve">3.3 Writes-off </t>
  </si>
  <si>
    <t>3.4 Reserve, materials</t>
  </si>
  <si>
    <t>3.5 Energy</t>
  </si>
  <si>
    <t>3.2.5.2 Huluka (rehabilitation)</t>
  </si>
  <si>
    <t xml:space="preserve"> Equipment and delivery of goods - sub-total</t>
  </si>
  <si>
    <t>4.Direct costs in the place of implementation</t>
  </si>
  <si>
    <t xml:space="preserve">4.2 Services related to property rent (telephone, heating, water etc.) </t>
  </si>
  <si>
    <t>4.3 Minor equipment (e.g. office equipment)</t>
  </si>
  <si>
    <t>4.4 Other direct costs in the place of realisation</t>
  </si>
  <si>
    <t>4. Direct costs in the place of realisation - sub-total</t>
  </si>
  <si>
    <t>5. Sub-delivery (outsourced services)</t>
  </si>
  <si>
    <t>5.3 Transport of material and goods (incl. Insurance and vat)</t>
  </si>
  <si>
    <t>5.4 Vehical rental</t>
  </si>
  <si>
    <t xml:space="preserve">5.6 Translation, interpretation </t>
  </si>
  <si>
    <t>5.7 Copy, print</t>
  </si>
  <si>
    <t xml:space="preserve">5.8 Conferences, seminars and trainings etc. </t>
  </si>
  <si>
    <t>5.9 Financial services  (bank related fees)</t>
  </si>
  <si>
    <t>5.10 Other</t>
  </si>
  <si>
    <t>5. Sub-delivery - sub-total</t>
  </si>
  <si>
    <t>6. Direct support to beneficiaries</t>
  </si>
  <si>
    <t>6.  Direct support to beneficiaries - sub-total</t>
  </si>
  <si>
    <t>7. Other eligible expenses for direct costs</t>
  </si>
  <si>
    <t xml:space="preserve">7.1 Other direct costs </t>
  </si>
  <si>
    <t>7. Other eligible expenses for direct costs - sub-total</t>
  </si>
  <si>
    <t>8. Direct project costs - total / together (1-7)</t>
  </si>
  <si>
    <t>3.2.6 Generators</t>
  </si>
  <si>
    <t>3.2.3.4 Huluka (rehabilitation)</t>
  </si>
  <si>
    <t>3.2.1.4 Huluka (rehabilitation)</t>
  </si>
  <si>
    <t>3.2.10 Transformer</t>
  </si>
  <si>
    <t>3.2.10.1 Guguma</t>
  </si>
  <si>
    <t>3.2.10.2 Teso</t>
  </si>
  <si>
    <t>3.2.11 Further electrical works and pump control panel installation</t>
  </si>
  <si>
    <t xml:space="preserve">3.2.12 Informative boards </t>
  </si>
  <si>
    <t xml:space="preserve">3.2.6.4 Huluka </t>
  </si>
  <si>
    <t>1.1.1 Head of mission -  salary (exp.)</t>
  </si>
  <si>
    <t xml:space="preserve">1.1.2 Financial manager expat - salary (exp.) </t>
  </si>
  <si>
    <t>1.3.1 Administrator, logistician (local)</t>
  </si>
  <si>
    <t>1.3.3 Driver (local)</t>
  </si>
  <si>
    <t>1.3.4 Support staff (local)</t>
  </si>
  <si>
    <t>O</t>
  </si>
  <si>
    <t>H</t>
  </si>
  <si>
    <t>D</t>
  </si>
  <si>
    <t>1.3.2 Financial officer and accounting assistant</t>
  </si>
  <si>
    <t>2.1 International travel</t>
  </si>
  <si>
    <t xml:space="preserve"> 2.1.1 Air ticket Prague - Addis Ababa - Prague</t>
  </si>
  <si>
    <t>ticket</t>
  </si>
  <si>
    <t>2.2.1 Travel expenses and transport of local staff</t>
  </si>
  <si>
    <t>2.3 Car operations expenses</t>
  </si>
  <si>
    <t>2.4 Accomodation</t>
  </si>
  <si>
    <t>set</t>
  </si>
  <si>
    <t>2.6 Medical expenses (vaccination, medicine, security training)</t>
  </si>
  <si>
    <t>2.7 Travel insurance</t>
  </si>
  <si>
    <t>2.8 Per diem (according to contemporary law)</t>
  </si>
  <si>
    <t>days</t>
  </si>
  <si>
    <t>year</t>
  </si>
  <si>
    <t>4.1 Property rent (PIN Office Rent)</t>
  </si>
  <si>
    <t>9. Administrative (indirect) costs (max. 7% of total budget)</t>
  </si>
  <si>
    <t>10. TOTAL ELIGIBLE COSTS (8+9)</t>
  </si>
  <si>
    <t>3.2.9.1 Guguma</t>
  </si>
  <si>
    <t>3.2.9.2 Teso</t>
  </si>
  <si>
    <t xml:space="preserve">1.2.1 WASH Resource person - salary (HQ) </t>
  </si>
  <si>
    <t>1.3 Administrative staff</t>
  </si>
  <si>
    <t xml:space="preserve">1.1.3 financial Desk Officer - salary (HQ) </t>
  </si>
  <si>
    <t>1.1.4 Accountatnt - salary (HQ)</t>
  </si>
  <si>
    <t>1.1.5 Program manager (local) 50%</t>
  </si>
  <si>
    <t>5.10.1 Visibility</t>
  </si>
  <si>
    <t>years</t>
  </si>
  <si>
    <t>CzDA</t>
  </si>
  <si>
    <t xml:space="preserve">1. Overhead, consultation services, operations (salaries should include social and health insurance; each person written on one line; management and experts - include their CVs in the attachement)  
</t>
  </si>
  <si>
    <t>3.1Longterm non-material belongings (software, non-material belongings, patent related fees etc.)</t>
  </si>
  <si>
    <t>3.2  Longterm material belongings (land, construction, material objects (used for longer than one year) etc.)</t>
  </si>
  <si>
    <t>3.6 Other equipment (specify)</t>
  </si>
  <si>
    <t>5.5 Rent for other material goods (machine etc. )</t>
  </si>
  <si>
    <t>1.1.2.</t>
  </si>
  <si>
    <t>1.1.1.</t>
  </si>
  <si>
    <t>1.1.4.</t>
  </si>
  <si>
    <t>1.1.3.</t>
  </si>
  <si>
    <t>1.2.1.</t>
  </si>
  <si>
    <t>3.2.8.1 Guguma</t>
  </si>
  <si>
    <t>3.2.8.2 Teso</t>
  </si>
  <si>
    <t>3.2.8.3 Bargo</t>
  </si>
  <si>
    <t>3.2.8.4 Huluka</t>
  </si>
  <si>
    <t>5.1.1. Zhotovení vrtů</t>
  </si>
  <si>
    <t>5.1.2. Vytvoření projekčních návrhů</t>
  </si>
  <si>
    <t>5.1.3. Vybudování infrastruktury Guguma, Teso, Bargo</t>
  </si>
  <si>
    <t>5.1.4. Rehabilitace Huluka</t>
  </si>
  <si>
    <t>5.1. POYRY</t>
  </si>
  <si>
    <t>Příloha č. 6</t>
  </si>
  <si>
    <t>ETAPOVÝ ROZPOČET</t>
  </si>
  <si>
    <t xml:space="preserve"> (NAVRHNE uchazeč, v případě změny počtu etap a termínů jejich dosažení, tyto změny zdůvodní )</t>
  </si>
  <si>
    <t>ETAPY PROJEKTU</t>
  </si>
  <si>
    <t>AKTIVITY v rámci projektu</t>
  </si>
  <si>
    <t>CENA ZA AKTIVITY bez DPH</t>
  </si>
  <si>
    <t>CENA ZA AKTIVITY včetně DPH</t>
  </si>
  <si>
    <t>CENA ZA ETAPY včetně DPH</t>
  </si>
  <si>
    <t>Rok 2014</t>
  </si>
  <si>
    <t>Etapa 1</t>
  </si>
  <si>
    <t>Termín pro dosažení etapy: 30. 11. 2014</t>
  </si>
  <si>
    <t>Aktivita</t>
  </si>
  <si>
    <t>Rok 2015</t>
  </si>
  <si>
    <t>Etapa 2</t>
  </si>
  <si>
    <t>Termín pro dosažení etapy: 30. 6. 2015</t>
  </si>
  <si>
    <t>Etapa 3</t>
  </si>
  <si>
    <t>Termín pro dosažení etapy: 30. 11. 2015</t>
  </si>
  <si>
    <t>Rok 2016</t>
  </si>
  <si>
    <t>Etapa 4</t>
  </si>
  <si>
    <t>Termín pro dosažení etapy: 30. 6. 2016</t>
  </si>
  <si>
    <t>Etapa 5</t>
  </si>
  <si>
    <t>Termín pro dosažení etapy: 30. 11. 2016</t>
  </si>
  <si>
    <t>CELKEM – nabídková cena</t>
  </si>
  <si>
    <t>Předpokládaný kalendářní měsíc / rok</t>
  </si>
  <si>
    <t>Aktivity/měsíce od zahájení zakázky</t>
  </si>
  <si>
    <t>(dle tabulky výstupů a finančního rámce)</t>
  </si>
  <si>
    <t>Řízení realizace zakázky</t>
  </si>
  <si>
    <t>Výstup 1.1 Vybudovány zdroje pitné vody v lokalitách Guguma, Teso, Bargo a rehabilitován zdroj pitné vody v lokalitě Huluka a předány partnerské organizaci.</t>
  </si>
  <si>
    <t>Aktivita 1.1.1 Zhotovení vrtů v lokalitách Guguma, Teso a Bargo</t>
  </si>
  <si>
    <t>Aktivita 1.1.2  Vytvoření projekčních návrhů řešení zásobování pitnou vodou včetně optimálního využití vodního zdroje ve všech lokalitách.</t>
  </si>
  <si>
    <t>Aktivita 1.1.3  Vybudování vodní infrastruktury v Gugumě, Tesu a Bargu (zásobovací rezervoáry, potrubní rozvody a odběrná místa; domky s generátory, napojení na veřejnou elektrickou síť).</t>
  </si>
  <si>
    <t>Aktivita 1.1.4  Rehabilitace stávajícího systému zásobování pitnou vodou v Huluce (funkční generátor a čerpadlo, oprava potrubních rozvodů a stávajících odběrných míst; vybudování nového odběrného místa a domku pro generátor).</t>
  </si>
  <si>
    <t>Výstup 1.2 Vodní asociace pro všechny systémy zásobování vodou v lokalitách Guguma, Teso, Bargo a Huluka jsou založeny a jsou funkční.</t>
  </si>
  <si>
    <t>Aktivita 1.2.1 Aktivace komunit ohledně vzniku vodních asociací, podmínek členství, jednání valného shromáždění a volbě zástupců do výkonné rady</t>
  </si>
  <si>
    <t>Aktivita 1.2.2 Založení vodních asociací, vč. jejich registrace na příslušných WWMEO.</t>
  </si>
  <si>
    <t>Aktivita 1.2.3 Příprava vyhlášek vodních asociací.</t>
  </si>
  <si>
    <t>Aktivita 1.2.4 Nastavení poplatků za vodu na základě vypracování plánů hospodaření</t>
  </si>
  <si>
    <t>Výstup 1.3 Kapacity personálu WWMEO příslušných wored  a vodních asociací v Gugumě, Tesu, Bargu a Huluce jsou zvýšeny v oblasti managementu vodních zdrojů a vodovodní sítě, jejich obsluhy a údržby.</t>
  </si>
  <si>
    <t>Aktivita 1.3.1 Začlenění nových zdrojů do celkové bilance vodních zdrojů včetně jejich parametrů.</t>
  </si>
  <si>
    <t>Aktivita 1.3.2 Výběr vhodných pracovníků WWMEO příslušných wored a zástupců vodních asociací pro absolvování technického školení a workshopu</t>
  </si>
  <si>
    <t>Aktivita 1.3.3 Pořádání praktického školení pro pracovníky WWMEO příslušných wored a vybraných členů vodních asociací v obsluze a údržbě systému pro zásobování vodou.</t>
  </si>
  <si>
    <t>Aktivita 1.3.4  Pořádání workshopu pro pracovníky WWMEO příslušných wored a zástupce vodních asociací v oblasti managementu vodních zdrojů a vodovodní sítě.</t>
  </si>
  <si>
    <t>Aktivita 1.3.5 Dohled na samostatné řízení zásobování vodou místními techniky po jeho uvedení do provozu.</t>
  </si>
  <si>
    <t>Výstup 1.4 Zvýšené povědomí veřejnosti o správných hygienických návycích</t>
  </si>
  <si>
    <t>Aktivita 1.4.1 Výběr vhodných členů vodních asociací pro absolvování školení v oblasti pitné vody a hygieny, vč. stanovení jejich odpovědnosti</t>
  </si>
  <si>
    <t>Aktivita 1.4.2 Školení školitelů v oblasti pitné vody a hygieny.</t>
  </si>
  <si>
    <t>Aktivita 1.4.3 Vytvoření plánů školení.</t>
  </si>
  <si>
    <t>Aktivita 1.4.4 Pořádání komunitních setkání a školení komunit v oblasti pitné vody a hygieny</t>
  </si>
  <si>
    <t>Kod</t>
  </si>
  <si>
    <t>Cíl 1: Vytvořit udržitelný systém zásobování pitnou vodou pro obyvatele v lokalitách Guguma, Teso, Bargo a Huluka.</t>
  </si>
  <si>
    <t>1.2.2.</t>
  </si>
  <si>
    <t>1.2.3.</t>
  </si>
  <si>
    <t>1.2.4.</t>
  </si>
  <si>
    <t>1.3.1.</t>
  </si>
  <si>
    <t>1.3.2.</t>
  </si>
  <si>
    <t>1.3.3.</t>
  </si>
  <si>
    <t>1.3.4.</t>
  </si>
  <si>
    <t>1.3.5.</t>
  </si>
  <si>
    <t>1.4.1.</t>
  </si>
  <si>
    <t>1.4.2.</t>
  </si>
  <si>
    <t>1.4.3.</t>
  </si>
  <si>
    <t>1.4.4.</t>
  </si>
  <si>
    <t>1.1.1 Zhotovení vrtů v lokalitách Guguma, Teso a Bargo</t>
  </si>
  <si>
    <t>1.1.2  Vytvoření projekčních návrhů řešení zásobování pitnou vodou včetně optimálního využití vodního zdroje ve všech lokalitách.</t>
  </si>
  <si>
    <t>1.1.3  Vybudování vodní infrastruktury v Gugumě, Tesu a Bargu (zásobovací rezervoáry, potrubní rozvody a odběrná místa; domky s generátory, napojení na veřejnou elektrickou síť).</t>
  </si>
  <si>
    <t>1.1.4  Rehabilitace stávajícího systému zásobování pitnou vodou v Huluce (funkční generátor a čerpadlo, oprava potrubních rozvodů a stávajících odběrných míst; vybudování nového odběrného místa a domku pro generátor).</t>
  </si>
  <si>
    <t>1.2.1 Aktivace komunit ohledně vzniku vodních asociací, podmínek členství, jednání valného shromáždění a volbě zástupců do výkonné rady</t>
  </si>
  <si>
    <t>1.2.2 Založení vodních asociací, vč. jejich registrace na příslušných WWMEO.</t>
  </si>
  <si>
    <t>1.2.3 Příprava vyhlášek vodních asociací.</t>
  </si>
  <si>
    <t>1.2.4 Nastavení poplatků za vodu na základě vypracování plánů hospodaření</t>
  </si>
  <si>
    <t>1.3.1 Začlenění nových zdrojů do celkové bilance vodních zdrojů včetně jejich parametrů.</t>
  </si>
  <si>
    <t>1.3.2 Výběr vhodných pracovníků WWMEO příslušných wored a zástupců vodních asociací pro absolvování technického školení a workshopu</t>
  </si>
  <si>
    <t>1.3.3 Pořádání praktického školení pro pracovníky WWMEO příslušných wored a vybraných členů vodních asociací v obsluze a údržbě systému pro zásobování vodou.</t>
  </si>
  <si>
    <t>1.3.4  Pořádání workshopu pro pracovníky WWMEO příslušných wored a zástupce vodních asociací v oblasti managementu vodních zdrojů a vodovodní sítě.</t>
  </si>
  <si>
    <t>1.3.5 Dohled na samostatné řízení zásobování vodou místními techniky po jeho uvedení do provozu.</t>
  </si>
  <si>
    <t>1.4.1 Výběr vhodných členů vodních asociací pro absolvování školení v oblasti pitné vody a hygieny, vč. stanovení jejich odpovědnosti</t>
  </si>
  <si>
    <t>1.4.2 Školení školitelů v oblasti pitné vody a hygieny.</t>
  </si>
  <si>
    <t>1.4.3 Vytvoření plánů školení.</t>
  </si>
  <si>
    <t>1.4.4 Pořádání komunitních setkání a školení komunit v oblasti pitné vody a hygieny</t>
  </si>
  <si>
    <t>Zhotovení vrtů v lokalitách Guguma, Teso a Bargo</t>
  </si>
  <si>
    <t>Vytvoření projekčních návrhů řešení zásobování pitnou vodou včetně optimálního využití vodního zdroje ve všech lokalitách.</t>
  </si>
  <si>
    <t>Vybudování vodní infrastruktury v Gugumě, Tesu a Bargu (zásobovací rezervoáry, potrubní rozvody a odběrná místa; domky s generátory, napojení na veřejnou elektrickou síť).</t>
  </si>
  <si>
    <t>Rehabilitace stávajícího systému zásobování pitnou vodou v Huluce (funkční generátor a čerpadlo, oprava potrubních rozvodů a stávajících odběrných míst; vybudování nového odběrného místa a domku pro generátor).</t>
  </si>
  <si>
    <t>Aktivace komunit ohledně vzniku vodních asociací, podmínek členství, jednání valného shromáždění a volbě zástupců do výkonné rady</t>
  </si>
  <si>
    <t>Založení vodních asociací, vč. jejich registrace na příslušných WWMEO.</t>
  </si>
  <si>
    <t>Příprava vyhlášek vodních asociací.</t>
  </si>
  <si>
    <t>Nastavení poplatků za vodu na základě vypracování plánů hospodaření</t>
  </si>
  <si>
    <t>Začlenění nových zdrojů do celkové bilance vodních zdrojů včetně jejich parametrů.</t>
  </si>
  <si>
    <t>Výběr vhodných pracovníků WWMEO příslušných wored a zástupců vodních asociací pro absolvování technického školení a workshopu</t>
  </si>
  <si>
    <t>Pořádání praktického školení pro pracovníky WWMEO příslušných wored a vybraných členů vodních asociací v obsluze a údržbě systému pro zásobování vodou.</t>
  </si>
  <si>
    <t>Pořádání workshopu pro pracovníky WWMEO příslušných wored a zástupce vodních asociací v oblasti managementu vodních zdrojů a vodovodní sítě.</t>
  </si>
  <si>
    <t>Dohled na samostatné řízení zásobování vodou místními techniky po jeho uvedení do provozu.</t>
  </si>
  <si>
    <t>Výběr vhodných členů vodních asociací pro absolvování školení v oblasti pitné vody a hygieny, vč. stanovení jejich odpovědnosti</t>
  </si>
  <si>
    <t>Školení školitelů v oblasti pitné vody a hygieny.</t>
  </si>
  <si>
    <t>Vytvoření plánů školení.</t>
  </si>
  <si>
    <t>Pořádání komunitních setkání a školení komunit v oblasti pitné vody a hygieny</t>
  </si>
  <si>
    <t>Administrace</t>
  </si>
  <si>
    <t>Ročně z prostředků ČRA (přičemž mi tam falíruje ta neidentifikovatelná lajna 6.3)</t>
  </si>
  <si>
    <t>6.2. zavedení databáze (počítače, GPS pro WWMEO - 4 sety)</t>
  </si>
  <si>
    <t>Celkem</t>
  </si>
  <si>
    <t>strop dle ZD</t>
  </si>
  <si>
    <t>Cílíme</t>
  </si>
  <si>
    <t>Aktuálně v rozpočtu</t>
  </si>
  <si>
    <t>Dle rozpočtu:</t>
  </si>
  <si>
    <t>Rozdíl mezi etapovým a strukturovaným:</t>
  </si>
  <si>
    <t>Cena za aktivitu</t>
  </si>
  <si>
    <t xml:space="preserve">STRUKTURA ROZPOČTU                                                  </t>
  </si>
  <si>
    <t>Rozpočet</t>
  </si>
  <si>
    <t>Náklady</t>
  </si>
  <si>
    <t>Jednotka</t>
  </si>
  <si>
    <t>Počet jednotek</t>
  </si>
  <si>
    <t>Jednotková cena (v CZK)</t>
  </si>
  <si>
    <t>měsíc</t>
  </si>
  <si>
    <t>Druh výdajů</t>
  </si>
  <si>
    <t>1.2 Experti / konzultanti (jmenovitě)</t>
  </si>
  <si>
    <t>1.1.11 Samostatný inženýr (1 lokální osoba X 24 měsíců) 50%</t>
  </si>
  <si>
    <t>1.3 Administrativní personál</t>
  </si>
  <si>
    <t>1.3.1 Administrátor, logistik (místní)</t>
  </si>
  <si>
    <t>1.3.3 Řidič (místní)</t>
  </si>
  <si>
    <t>1.3.4 Pomocný personál (místní)</t>
  </si>
  <si>
    <t>1. Osobní náklady - mezisoučet</t>
  </si>
  <si>
    <t>2. Cestovní náklady</t>
  </si>
  <si>
    <t>letenka</t>
  </si>
  <si>
    <t>den</t>
  </si>
  <si>
    <t>set (soubor)</t>
  </si>
  <si>
    <t>2.2 Místní doprava</t>
  </si>
  <si>
    <t xml:space="preserve">2.2.1 Cestovní náklady a doprava místních zaměstnanců </t>
  </si>
  <si>
    <t>2.3 Náklady na provoz vozidla</t>
  </si>
  <si>
    <t>2.4 Ubytování</t>
  </si>
  <si>
    <t>2.5 Víza</t>
  </si>
  <si>
    <t>2.6 Zdravotní náklady (očkování, léky, bezpečnostní školení)</t>
  </si>
  <si>
    <t>2.7 Cestovní pojištění</t>
  </si>
  <si>
    <t>2.8 Diety (dle platných právních předpisů)</t>
  </si>
  <si>
    <t>Cestovní náklady - mezisoučet</t>
  </si>
  <si>
    <t>3. Vybavení a dodávky zboží (pouze plně pro účely projektu)</t>
  </si>
  <si>
    <t>3.1Dlouhodobý nehmotný majetek (software, nehmotný majetek, poplatky spojené s patenty atd.)</t>
  </si>
  <si>
    <t>3.1.1 Geodetické zaměření a design</t>
  </si>
  <si>
    <t xml:space="preserve">3.2  Dlouhodobý hmotný majetek (pozemky, stavby, movité věci (doba použitelnosti &gt; 1 rok) atd.) </t>
  </si>
  <si>
    <t>3.2.1 Vrty</t>
  </si>
  <si>
    <t>3.2.1.4 Huluka (oprava)</t>
  </si>
  <si>
    <t>3.2.2 Čerpadla</t>
  </si>
  <si>
    <t>3.2.2.4 Huluka (oprava)</t>
  </si>
  <si>
    <t>3.2.3 Výtlačné potrubí</t>
  </si>
  <si>
    <t>3.2.4 Distribuční potrubí</t>
  </si>
  <si>
    <t>3.2.4.4 Huluka (doplnění a opravan)</t>
  </si>
  <si>
    <t>3.2.5 Odběrná místa</t>
  </si>
  <si>
    <t>3.2.5.1 Guguma, Teso, Bargo, Huluka (nová)</t>
  </si>
  <si>
    <t>3.2.3.4 Huluka (oprava)</t>
  </si>
  <si>
    <t>3.2.5.2 Huluka (oprava)</t>
  </si>
  <si>
    <t>3.2.6 Generátory</t>
  </si>
  <si>
    <t>3.2.7 Rezervoáry (75 m3)</t>
  </si>
  <si>
    <t>3.2.8 Generátorový domek</t>
  </si>
  <si>
    <t>3.2.9 HV připojení</t>
  </si>
  <si>
    <t>3.2.10 Transformátor</t>
  </si>
  <si>
    <t xml:space="preserve">3.2.11 Další elektrikářské práce a instalace ovládacího panelu čerpadla </t>
  </si>
  <si>
    <t>3.2.12 Informační tabule</t>
  </si>
  <si>
    <t>3.3 Odpisy</t>
  </si>
  <si>
    <t>3.4 Zásoby, materiál</t>
  </si>
  <si>
    <t>3.5 Energie</t>
  </si>
  <si>
    <t>3.6 Další vybavení (nutno specifikovat)</t>
  </si>
  <si>
    <t xml:space="preserve">1.2.1 Odborník na vodu a sanitaci - Jan Faltus - plat (HQ) </t>
  </si>
  <si>
    <t>1.3.2 Finanční koordinátor a účetní asistent</t>
  </si>
  <si>
    <t>Vybavení a dodávky zboží - mezisoučet</t>
  </si>
  <si>
    <t xml:space="preserve">4. Přímé náklady v místě realizace </t>
  </si>
  <si>
    <t xml:space="preserve">4.1 Pronájem nemovitostí (pronájem kanceláře ČvT) </t>
  </si>
  <si>
    <t>4.2 Služby související s pronájmem nemovitostí (telefon, topení, voda atd.)</t>
  </si>
  <si>
    <t>4.3 Drobný materiál (př. kancelářské potřeby)</t>
  </si>
  <si>
    <t>4.4 Ostatní přímé náklady v místě realizace</t>
  </si>
  <si>
    <t>4. Přímé náklady v místě realizace - mezisoučet</t>
  </si>
  <si>
    <t>5. Subdodávky (služby plně zajištěné externí dodávkou)</t>
  </si>
  <si>
    <t>5.2 Expertní služby (odborné studie, technická dokumentace, výzkum, právní a ekonomické poradenství apod.)</t>
  </si>
  <si>
    <t>5.3 Doprava materiálu a zboží (pojištění a DPH)</t>
  </si>
  <si>
    <t>5.4 Půjčovné za automobily</t>
  </si>
  <si>
    <t>5.5 Nájemné za najaté movité věci (stroje, přístroje, zařízení apod.)</t>
  </si>
  <si>
    <t>5.6 Překlady, tlumočení</t>
  </si>
  <si>
    <t>5.7 Kopírování, tisk</t>
  </si>
  <si>
    <t>5.8 Náklady na konference, semináře, školení</t>
  </si>
  <si>
    <r>
      <t xml:space="preserve">5.9 Finanční služby </t>
    </r>
    <r>
      <rPr>
        <sz val="12"/>
        <rFont val="Arial CE"/>
        <family val="2"/>
        <charset val="238"/>
      </rPr>
      <t>(bankovní poplatky apod.)</t>
    </r>
  </si>
  <si>
    <t>5.10 Ostatní</t>
  </si>
  <si>
    <t>5.10.1 Zviditelnění</t>
  </si>
  <si>
    <t>5. Subdodávky - mezisoučet</t>
  </si>
  <si>
    <t>rok</t>
  </si>
  <si>
    <t>roky</t>
  </si>
  <si>
    <t>6. Přímá podpora cílovým skupinám</t>
  </si>
  <si>
    <t>6.1 Cestovné a diety pro partnery SZWMEO a WWMEO</t>
  </si>
  <si>
    <t>6.2. Založení vodních asociací  (občerstvení, nájem, diety, doprava)</t>
  </si>
  <si>
    <t>6.3. technická školení  pro WWMEO a asociace (občerstvení, nájem, diety, doprava)</t>
  </si>
  <si>
    <t>6.4. technické workshopy  pro WWMEO a asociace (občerstvení, nájem, diety, doprava)</t>
  </si>
  <si>
    <t>6.5 Dohled na samostatné řízení sysémů (diety a doprava)</t>
  </si>
  <si>
    <t>6.6. Školení školitelů - hygiena  (občerstvení, nájem, diety, doprava)</t>
  </si>
  <si>
    <t>6.7. Pořádání komunitních setkání - hygiena (občerstvení, nájem, diety, doprava)</t>
  </si>
  <si>
    <t>6.3 Ostatní přímá podpora  - tisk 2 000 letáků</t>
  </si>
  <si>
    <t>6.  Přímá podpora cílovým skupinám - mezisoučet</t>
  </si>
  <si>
    <t>7.1 Ostatní přímé náklady</t>
  </si>
  <si>
    <t>7. Ostatní uznatelné přímé náklady</t>
  </si>
  <si>
    <t>7. Ostatní uznatelné přímé náklady - mezisoučet</t>
  </si>
  <si>
    <t>8. Přímé náklady projektu celkem (1-7)</t>
  </si>
  <si>
    <t xml:space="preserve">9. Administrativní (nepřímé) náklady (maximálně 7 % celkového rozpočtu) </t>
  </si>
  <si>
    <t>10. CELKOVÉ UZNATELNÉ NÁKLADY (8+9)</t>
  </si>
  <si>
    <t xml:space="preserve">1.  Osobní náklady, konzultační služby, operace (mzdové náklady včetně zákonných odvodů na zdravotní a sociální pojištění nebo náklady na experty; každá osoba vlastní řádek, management a experti CV v příloze)
</t>
  </si>
  <si>
    <t>1.1.1 Vedoucí mise - plat - Petra Matulová</t>
  </si>
  <si>
    <t xml:space="preserve">1.1.2 Finanční koordinátor - plat - Leoš Vích </t>
  </si>
  <si>
    <t>1.1.3 Finanční Desk Officer - plat (HQ) - Lukáš Kotek</t>
  </si>
  <si>
    <t>1.1.5 Programový manažer (místní) 50% - Getachew Wondimu</t>
  </si>
  <si>
    <t>1.1.6 Projektový manažer A66(1 místní X 27 month) 100%</t>
  </si>
  <si>
    <t>1.1.7 Terénní pracovník (1 místní X 18 měsíců) 100%</t>
  </si>
  <si>
    <t>1.1.10 Propagátora správných hygienických a sanitačních návyků  (4 místní X 18 měsíců) 100%</t>
  </si>
  <si>
    <t>1.1.9 Koordinátor sektoru sanitace a hygieny (18 měsíců) 100%</t>
  </si>
  <si>
    <t>1.1.8 Stavební supervizor (4 místní X 12 měsíců) 100%</t>
  </si>
  <si>
    <t>1.1.4 Účetní - plat (HQ)</t>
  </si>
  <si>
    <t>2.1 Mezinárodní cestovné</t>
  </si>
  <si>
    <t xml:space="preserve"> 2.1.1 Letenka Praha - Addis Ababa - Praha</t>
  </si>
  <si>
    <t>ČRA</t>
  </si>
  <si>
    <t>Etapa 6</t>
  </si>
  <si>
    <t>Etapa 7</t>
  </si>
  <si>
    <t>activity</t>
  </si>
  <si>
    <t>6.1 Transport, per diem for partners -  SZWMEO a WWMEO (1.2.1., 1.2.3., 1.2.4., 1.3.3., 1.3.4., 1.4.4.)</t>
  </si>
  <si>
    <t>3.6.1. Car purchase</t>
  </si>
  <si>
    <t>1.1.6 Project manager(1 local individual X 37 month) 100%</t>
  </si>
  <si>
    <t>5.2.1 Expert services (studies, technical documentation, research, legal and financial consulting etc.)</t>
  </si>
  <si>
    <t>5.2.2 Expert services (HoP)</t>
  </si>
  <si>
    <t>5.2.3 Expert services (M&amp;E officer)</t>
  </si>
  <si>
    <t>5.10.2 Audit fee</t>
  </si>
  <si>
    <t>Rok 2017</t>
  </si>
  <si>
    <t>survey</t>
  </si>
  <si>
    <t>5.2.4 Expert services (Baseline, Endline survey)</t>
  </si>
  <si>
    <t>1.1.7 construction supervisor (1 local X 12 months, 3 local X 20 month) 100%</t>
  </si>
  <si>
    <t>1.1.8 Hygiene, Sanitation and Water Management Coordinator (1 local X 35 month) 100%</t>
  </si>
  <si>
    <t>1.1.9 Sanitation and Hygiene Promoters (4 local individual X 15 month) 100%</t>
  </si>
  <si>
    <t>1.1.10 Engineer (1 local individual X 30 month) 80%</t>
  </si>
  <si>
    <t>6.8 Monitoring of WUA, WWMEO and database use(per diem a transport)</t>
  </si>
  <si>
    <t>6.2 Start-up of water associations incl. their registration with the relevant WWMEO</t>
  </si>
  <si>
    <t>6.3 Preparation of water association regulations (experience sharing visit)</t>
  </si>
  <si>
    <t>6.4 Establishment odf water source database at WWMEO (PC, GPS for WWMEO - 4 sets)</t>
  </si>
  <si>
    <t>6.5 Database management training</t>
  </si>
  <si>
    <t>6.6 technical training for WWMEO and WUA (refreshment, facility rent, per diem, transport)</t>
  </si>
  <si>
    <t>6.7 technical workshops for WWMEO and WUA  (refreshment, facility rent, per diem, transport)</t>
  </si>
  <si>
    <t>6.9 ToT - hygiene promotion  (refreshment, facility rent, per diem, transport)</t>
  </si>
  <si>
    <t>6.10 Community meetings - hygiene promotion  (refreshment, facility rent, per diem, transport)</t>
  </si>
  <si>
    <t>6.11 Other direct support  - print 2 000 leaflets</t>
  </si>
  <si>
    <t xml:space="preserve">4 functional water supply systems established </t>
  </si>
  <si>
    <t>100% of targeted water associations performing at least 60% of their core functions</t>
  </si>
  <si>
    <t>Total output cost</t>
  </si>
  <si>
    <t>Input  (direct) cost</t>
  </si>
  <si>
    <t>50% of target population of 15 000 people who know at least 3 out of 5 key moments for hand washing</t>
  </si>
  <si>
    <t>output1</t>
  </si>
  <si>
    <t>output2</t>
  </si>
  <si>
    <t>output3</t>
  </si>
  <si>
    <t>output4</t>
  </si>
  <si>
    <t xml:space="preserve">1.1.1 </t>
  </si>
  <si>
    <t>1.1.2</t>
  </si>
  <si>
    <t>1.1.3</t>
  </si>
  <si>
    <t>1.1.4</t>
  </si>
  <si>
    <t>1.1.5</t>
  </si>
  <si>
    <t>1.1.6</t>
  </si>
  <si>
    <t>1.1.7</t>
  </si>
  <si>
    <t>1.2.1</t>
  </si>
  <si>
    <t>1.2.2</t>
  </si>
  <si>
    <t>1.2.3</t>
  </si>
  <si>
    <t>1.2.4</t>
  </si>
  <si>
    <t>1.3.1</t>
  </si>
  <si>
    <t>1.3.2</t>
  </si>
  <si>
    <t>1.3.3</t>
  </si>
  <si>
    <t>1.3.4</t>
  </si>
  <si>
    <t>1.3.5</t>
  </si>
  <si>
    <t>Ouputs total</t>
  </si>
  <si>
    <t>share of costs per output in %</t>
  </si>
  <si>
    <t>2.1.</t>
  </si>
  <si>
    <t>2.2.</t>
  </si>
  <si>
    <t>2.3.</t>
  </si>
  <si>
    <t xml:space="preserve">3.1.1 </t>
  </si>
  <si>
    <t>2.4.</t>
  </si>
  <si>
    <t>2.5.</t>
  </si>
  <si>
    <t>2.6.</t>
  </si>
  <si>
    <t>2.7.</t>
  </si>
  <si>
    <t>2.8.</t>
  </si>
  <si>
    <t>2.9.</t>
  </si>
  <si>
    <t>2.10.</t>
  </si>
  <si>
    <t>3.1.2</t>
  </si>
  <si>
    <t>3.1.3</t>
  </si>
  <si>
    <t>3.1.4</t>
  </si>
  <si>
    <t>3.1.5</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</si>
  <si>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</si>
  <si>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</si>
  <si>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</si>
  <si>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</si>
  <si>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</si>
  <si>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</si>
  <si>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</si>
  <si>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</si>
  <si>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</si>
  <si>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</si>
  <si>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</si>
  <si>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</si>
  <si>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</si>
  <si>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</si>
  <si>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</si>
  <si>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</si>
  <si>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</si>
  <si>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</si>
  <si>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</si>
  <si>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</si>
  <si>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</si>
  <si>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</si>
  <si>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</si>
  <si>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</si>
  <si>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</si>
  <si>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</si>
  <si>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</si>
  <si>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</si>
  <si>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</si>
  <si>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</si>
  <si>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</si>
  <si>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</si>
  <si>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</si>
  <si>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Total costs per output</t>
  </si>
  <si>
    <t>D-direct/O-operational, H-HQ</t>
  </si>
  <si>
    <t>select from: D-direct, O-operational, H-HQ</t>
  </si>
  <si>
    <t>Output 1. 4 New drinking water sources are built</t>
  </si>
  <si>
    <t>Output 2. Water associations for all water supply systems are set up and functional.</t>
  </si>
  <si>
    <t>Output 4. Increased public awareness of correct hygienic habits.</t>
  </si>
  <si>
    <t>1 WWO performing at least 50 % of their functions</t>
  </si>
  <si>
    <t>1 person knowing at least 3 out 5 key moments for hand-washing</t>
  </si>
  <si>
    <t>FILL ONLY WHITE CELLS</t>
  </si>
  <si>
    <t>Total costs per outcome (sum of outputs costs)</t>
  </si>
  <si>
    <t xml:space="preserve">Budget template                                                                               </t>
  </si>
  <si>
    <t>share of costs per output in EUR</t>
  </si>
  <si>
    <t>Output 3.  Capacity of the personnel of the Water Office in the area of management and maintenance of water sources and distribution network is improved.</t>
  </si>
  <si>
    <t xml:space="preserve">100% of Water Offices performing at least 50% of their core functions </t>
  </si>
  <si>
    <t>Outputs</t>
  </si>
  <si>
    <t>Output indicators</t>
  </si>
  <si>
    <t>Alpha ratio (efficiency)</t>
  </si>
  <si>
    <t>Efficiency unit cost</t>
  </si>
  <si>
    <t>1 water association performing at least 60% of their core functions</t>
  </si>
  <si>
    <t>Unit price in EUR</t>
  </si>
  <si>
    <t xml:space="preserve">All expenses in EUR
</t>
  </si>
  <si>
    <t xml:space="preserve">Outcome: </t>
  </si>
  <si>
    <t>People are protected from water, sanitation and hygiene related diseases</t>
  </si>
  <si>
    <t>5% reduction in children 8 - 23 months who in the past two weeks had at least 3 loose/liquid stools per day</t>
  </si>
  <si>
    <t>Outcome Indicator:</t>
  </si>
  <si>
    <r>
      <t>Effectiveness: Positive Evidence (</t>
    </r>
    <r>
      <rPr>
        <b/>
        <i/>
        <sz val="9"/>
        <color rgb="FF000000"/>
        <rFont val="Arial"/>
        <family val="2"/>
        <charset val="238"/>
      </rPr>
      <t>Water, sanitation, and hygiene interventions to reduce diarrhoea in less developed countries: a systematic review and meta-analysis</t>
    </r>
    <r>
      <rPr>
        <b/>
        <sz val="9"/>
        <color rgb="FF000000"/>
        <rFont val="Arial"/>
        <family val="2"/>
        <charset val="238"/>
      </rPr>
      <t>, Fewtrell et al. 2005)</t>
    </r>
  </si>
  <si>
    <t>Effectiveness: Positive however there are no systematic reviews available. PIN's previous experience in the area has found that functional water associations are key to sustaining safe water access, and thus maintaining the reduction in diarrheal disease in the long term.</t>
  </si>
  <si>
    <t>Effectiveness: Positive however there are no systematic reviews available. PIN's previous experience in the area has found that improving the capacity of the District Water Office, means quicker response and more effective response to repair broken water schemes, sustaining safe water access, and thus maintaining the reduction in diarrheal disease in the long term.</t>
  </si>
  <si>
    <t>Efficiency unit</t>
  </si>
  <si>
    <r>
      <t>Effectiveness: Positive Evidence (</t>
    </r>
    <r>
      <rPr>
        <b/>
        <i/>
        <sz val="9"/>
        <color rgb="FF000000"/>
        <rFont val="Arial"/>
        <family val="2"/>
        <charset val="238"/>
      </rPr>
      <t>Handwashing for preventing diarrheoa</t>
    </r>
    <r>
      <rPr>
        <b/>
        <sz val="9"/>
        <color rgb="FF000000"/>
        <rFont val="Arial"/>
        <family val="2"/>
        <charset val="238"/>
      </rPr>
      <t>, Ejemot-Nwadiaro et al. 2013)</t>
    </r>
  </si>
  <si>
    <t>Indirect (delivery) cost</t>
  </si>
  <si>
    <t>1 constructed/ rehabilitated water system</t>
  </si>
  <si>
    <t>Efficiency Indicator Justification with Equity Considerations</t>
  </si>
  <si>
    <t>1. Human resources</t>
  </si>
  <si>
    <t>3. Equipment and supplies</t>
  </si>
  <si>
    <t>4.Local office</t>
  </si>
  <si>
    <t>4. Local office - sub-total</t>
  </si>
  <si>
    <t>5. Other costs, services</t>
  </si>
  <si>
    <t>5. Other costs, services - sub-total</t>
  </si>
  <si>
    <t>3. Equipment and supplies - sub-total</t>
  </si>
  <si>
    <t xml:space="preserve"> 2. Travel expenses - sub-total</t>
  </si>
  <si>
    <t>1. Human resources expenses - sub-total</t>
  </si>
  <si>
    <t>6. Other</t>
  </si>
  <si>
    <t>Economy: Key cost-drivers &amp; how to monitor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</si>
</sst>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 _K_č"/>
    <numFmt numFmtId="165" formatCode="_-[$CZK]\ * #,##0.00_-;\-[$CZK]\ * #,##0.00_-;_-[$CZK]\ * &quot;-&quot;??_-;_-@_-"/>
    <numFmt numFmtId="166" formatCode="_-[$EUR]\ * #,##0.00_-;\-[$EUR]\ * #,##0.00_-;_-[$EUR]\ * &quot;-&quot;??_-;_-@_-"/>
  </numFmts>
  <fonts count="35" x14ac:knownFonts="1">
    <font>
      <sz val="10"/>
      <name val="Arial"/>
      <charset val="238"/>
    </font>
    <font>
      <sz val="10"/>
      <name val="Arial"/>
      <family val="2"/>
      <charset val="238"/>
    </font>
    <font>
      <b/>
      <sz val="12"/>
      <name val="Arial CE"/>
      <family val="2"/>
      <charset val="238"/>
    </font>
    <font>
      <sz val="12"/>
      <name val="Arial"/>
      <family val="2"/>
      <charset val="238"/>
    </font>
    <font>
      <sz val="12"/>
      <name val="Arial CE"/>
      <family val="2"/>
      <charset val="238"/>
    </font>
    <font>
      <b/>
      <sz val="12"/>
      <name val="Arial"/>
      <family val="2"/>
      <charset val="238"/>
    </font>
    <font>
      <b/>
      <sz val="12"/>
      <name val="Times New Roman"/>
      <family val="1"/>
    </font>
    <font>
      <sz val="12"/>
      <name val="Arial CE"/>
    </font>
    <font>
      <sz val="12"/>
      <name val="Times New Roman"/>
      <family val="1"/>
      <charset val="238"/>
    </font>
    <font>
      <b/>
      <sz val="12"/>
      <name val="Times New Roman"/>
      <family val="1"/>
      <charset val="238"/>
    </font>
    <font>
      <b/>
      <i/>
      <sz val="12"/>
      <name val="Times New Roman"/>
      <family val="1"/>
      <charset val="238"/>
    </font>
    <font>
      <i/>
      <sz val="12"/>
      <name val="Times New Roman"/>
      <family val="1"/>
      <charset val="238"/>
    </font>
    <font>
      <u/>
      <sz val="12"/>
      <name val="Times New Roman"/>
      <family val="1"/>
      <charset val="238"/>
    </font>
    <font>
      <b/>
      <sz val="10"/>
      <name val="Arial"/>
      <family val="2"/>
      <charset val="238"/>
    </font>
    <font>
      <sz val="14"/>
      <name val="Arial"/>
      <family val="2"/>
      <charset val="238"/>
    </font>
    <font>
      <sz val="11"/>
      <color theme="1"/>
      <name val="Calibri"/>
      <family val="2"/>
      <charset val="238"/>
      <scheme val="minor"/>
    </font>
    <font>
      <sz val="11"/>
      <color rgb="FFFF0000"/>
      <name val="Calibri"/>
      <family val="2"/>
      <charset val="238"/>
      <scheme val="minor"/>
    </font>
    <font>
      <sz val="12"/>
      <color rgb="FFFF0000"/>
      <name val="Arial"/>
      <family val="2"/>
      <charset val="238"/>
    </font>
    <font>
      <sz val="12"/>
      <color rgb="FFFF0000"/>
      <name val="Arial CE"/>
      <family val="2"/>
      <charset val="238"/>
    </font>
    <font>
      <b/>
      <sz val="10"/>
      <color theme="1"/>
      <name val="Times New Roman"/>
      <family val="1"/>
      <charset val="238"/>
    </font>
    <font>
      <sz val="10"/>
      <color theme="1"/>
      <name val="Times New Roman"/>
      <family val="1"/>
      <charset val="238"/>
    </font>
    <font>
      <b/>
      <sz val="12"/>
      <color theme="1"/>
      <name val="Times New Roman"/>
      <family val="1"/>
      <charset val="238"/>
    </font>
    <font>
      <sz val="12"/>
      <color theme="1"/>
      <name val="Times New Roman"/>
      <family val="1"/>
      <charset val="238"/>
    </font>
    <font>
      <sz val="10"/>
      <color rgb="FFFF0000"/>
      <name val="Arial"/>
      <family val="2"/>
      <charset val="238"/>
    </font>
    <font>
      <sz val="10"/>
      <name val="Arial"/>
      <family val="2"/>
      <charset val="238"/>
    </font>
    <font>
      <sz val="11"/>
      <name val="Calibri"/>
      <family val="2"/>
      <charset val="238"/>
      <scheme val="minor"/>
    </font>
    <font>
      <sz val="10"/>
      <name val="Arial"/>
      <family val="2"/>
      <charset val="238"/>
    </font>
    <font>
      <sz val="9"/>
      <color rgb="FF000000"/>
      <name val="Arial"/>
      <family val="2"/>
      <charset val="238"/>
    </font>
    <font>
      <sz val="9"/>
      <name val="Arial"/>
      <family val="2"/>
      <charset val="238"/>
    </font>
    <font>
      <b/>
      <sz val="9"/>
      <color rgb="FF000000"/>
      <name val="Arial"/>
      <family val="2"/>
      <charset val="238"/>
    </font>
    <font>
      <sz val="9"/>
      <color indexed="81"/>
      <name val="Tahoma"/>
      <family val="2"/>
      <charset val="238"/>
    </font>
    <font>
      <b/>
      <sz val="9"/>
      <color indexed="81"/>
      <name val="Tahoma"/>
      <family val="2"/>
      <charset val="238"/>
    </font>
    <font>
      <b/>
      <sz val="14"/>
      <name val="Arial"/>
      <family val="2"/>
      <charset val="238"/>
    </font>
    <font>
      <b/>
      <sz val="10"/>
      <color rgb="FF000000"/>
      <name val="Arial"/>
      <family val="2"/>
      <charset val="238"/>
    </font>
    <font>
      <b/>
      <i/>
      <sz val="9"/>
      <color rgb="FF000000"/>
      <name val="Arial"/>
      <family val="2"/>
      <charset val="23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D9D9D9"/>
        <bgColor indexed="64"/>
      </patternFill>
    </fill>
    <fill>
      <patternFill patternType="solid">
        <fgColor rgb="FFA6A6A6"/>
        <bgColor indexed="64"/>
      </patternFill>
    </fill>
    <fill>
      <patternFill patternType="lightDown">
        <bgColor rgb="FFDDDDDD"/>
      </patternFill>
    </fill>
    <fill>
      <patternFill patternType="solid">
        <fgColor theme="0" tint="-0.34998626667073579"/>
        <bgColor indexed="64"/>
      </patternFill>
    </fill>
    <fill>
      <patternFill patternType="solid">
        <fgColor rgb="FFC0C0C0"/>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76">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double">
        <color indexed="64"/>
      </bottom>
      <diagonal/>
    </border>
    <border>
      <left style="thick">
        <color indexed="64"/>
      </left>
      <right style="medium">
        <color indexed="64"/>
      </right>
      <top/>
      <bottom style="medium">
        <color indexed="64"/>
      </bottom>
      <diagonal/>
    </border>
    <border>
      <left style="thick">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double">
        <color indexed="64"/>
      </bottom>
      <diagonal/>
    </border>
    <border>
      <left style="thick">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0" fontId="15" fillId="0" borderId="0"/>
    <xf numFmtId="0" fontId="1" fillId="0" borderId="0"/>
    <xf numFmtId="9" fontId="24" fillId="0" borderId="0" applyFont="0" applyFill="0" applyBorder="0" applyAlignment="0" applyProtection="0"/>
    <xf numFmtId="43" fontId="26" fillId="0" borderId="0" applyFont="0" applyFill="0" applyBorder="0" applyAlignment="0" applyProtection="0"/>
  </cellStyleXfs>
  <cellXfs count="325">
    <xf numFmtId="0" fontId="0" fillId="0" borderId="0" xfId="0"/>
    <xf numFmtId="0" fontId="2" fillId="0" borderId="1" xfId="2" applyFont="1" applyFill="1" applyBorder="1" applyAlignment="1" applyProtection="1">
      <alignment vertical="center" wrapText="1"/>
    </xf>
    <xf numFmtId="0" fontId="2" fillId="0" borderId="2" xfId="2" applyFont="1" applyFill="1" applyBorder="1" applyAlignment="1" applyProtection="1">
      <alignment horizontal="center" vertical="center"/>
    </xf>
    <xf numFmtId="4" fontId="2" fillId="0" borderId="2" xfId="2" applyNumberFormat="1" applyFont="1" applyFill="1" applyBorder="1" applyAlignment="1" applyProtection="1">
      <alignment horizontal="right" vertical="center"/>
    </xf>
    <xf numFmtId="164" fontId="2" fillId="0" borderId="2" xfId="2" applyNumberFormat="1" applyFont="1" applyFill="1" applyBorder="1" applyAlignment="1" applyProtection="1">
      <alignment horizontal="right" vertical="center"/>
    </xf>
    <xf numFmtId="164" fontId="4" fillId="0" borderId="3" xfId="2" applyNumberFormat="1" applyFont="1" applyFill="1" applyBorder="1" applyAlignment="1" applyProtection="1">
      <alignment horizontal="right" vertical="center"/>
    </xf>
    <xf numFmtId="0" fontId="5" fillId="2" borderId="4" xfId="2" applyFont="1" applyFill="1" applyBorder="1" applyAlignment="1" applyProtection="1">
      <alignment horizontal="center" vertical="center"/>
    </xf>
    <xf numFmtId="4" fontId="5" fillId="2" borderId="4" xfId="2" applyNumberFormat="1" applyFont="1" applyFill="1" applyBorder="1" applyAlignment="1" applyProtection="1">
      <alignment horizontal="right" vertical="center"/>
    </xf>
    <xf numFmtId="164" fontId="5" fillId="2" borderId="5" xfId="2" applyNumberFormat="1" applyFont="1" applyFill="1" applyBorder="1" applyAlignment="1" applyProtection="1">
      <alignment horizontal="right" vertical="center"/>
    </xf>
    <xf numFmtId="0" fontId="5" fillId="2" borderId="6" xfId="2" applyFont="1" applyFill="1" applyBorder="1" applyAlignment="1" applyProtection="1">
      <alignment horizontal="center" vertical="center"/>
    </xf>
    <xf numFmtId="4" fontId="5" fillId="2" borderId="6" xfId="2" applyNumberFormat="1" applyFont="1" applyFill="1" applyBorder="1" applyAlignment="1" applyProtection="1">
      <alignment horizontal="right" vertical="center"/>
    </xf>
    <xf numFmtId="164" fontId="5" fillId="2" borderId="7" xfId="2" applyNumberFormat="1" applyFont="1" applyFill="1" applyBorder="1" applyAlignment="1" applyProtection="1">
      <alignment horizontal="right" vertical="center"/>
    </xf>
    <xf numFmtId="164" fontId="5" fillId="0" borderId="8" xfId="2" applyNumberFormat="1" applyFont="1" applyFill="1" applyBorder="1" applyAlignment="1" applyProtection="1">
      <alignment horizontal="right" vertical="center"/>
      <protection locked="0"/>
    </xf>
    <xf numFmtId="0" fontId="5" fillId="0" borderId="0" xfId="2" applyFont="1" applyFill="1" applyBorder="1" applyAlignment="1" applyProtection="1">
      <alignment horizontal="center" vertical="center"/>
    </xf>
    <xf numFmtId="4" fontId="5" fillId="0" borderId="0" xfId="2" applyNumberFormat="1" applyFont="1" applyFill="1" applyBorder="1" applyAlignment="1" applyProtection="1">
      <alignment horizontal="right" vertical="center"/>
    </xf>
    <xf numFmtId="164" fontId="5" fillId="0" borderId="0" xfId="2" applyNumberFormat="1" applyFont="1" applyFill="1" applyBorder="1" applyAlignment="1" applyProtection="1">
      <alignment horizontal="right" vertical="center"/>
    </xf>
    <xf numFmtId="164" fontId="5" fillId="2" borderId="9" xfId="2" applyNumberFormat="1" applyFont="1" applyFill="1" applyBorder="1" applyAlignment="1" applyProtection="1">
      <alignment horizontal="right" vertical="center"/>
    </xf>
    <xf numFmtId="0" fontId="2" fillId="3" borderId="10" xfId="2" applyFont="1" applyFill="1" applyBorder="1" applyAlignment="1" applyProtection="1">
      <alignment horizontal="center" wrapText="1"/>
    </xf>
    <xf numFmtId="0" fontId="2" fillId="3" borderId="11" xfId="2" applyFont="1" applyFill="1" applyBorder="1" applyAlignment="1" applyProtection="1">
      <alignment horizontal="center" wrapText="1"/>
    </xf>
    <xf numFmtId="0" fontId="2" fillId="2" borderId="12" xfId="2" applyFont="1" applyFill="1" applyBorder="1" applyAlignment="1" applyProtection="1">
      <alignment horizontal="center" wrapText="1"/>
    </xf>
    <xf numFmtId="0" fontId="2" fillId="2" borderId="13" xfId="2" applyFont="1" applyFill="1" applyBorder="1" applyAlignment="1" applyProtection="1">
      <alignment horizontal="center" wrapText="1"/>
    </xf>
    <xf numFmtId="0" fontId="3" fillId="0" borderId="14" xfId="2" applyFont="1" applyFill="1" applyBorder="1" applyAlignment="1" applyProtection="1">
      <alignment horizontal="center" vertical="center"/>
      <protection locked="0"/>
    </xf>
    <xf numFmtId="0" fontId="3" fillId="0" borderId="10" xfId="2" applyFont="1" applyFill="1" applyBorder="1" applyAlignment="1" applyProtection="1">
      <alignment horizontal="center" vertical="center"/>
      <protection locked="0"/>
    </xf>
    <xf numFmtId="164" fontId="3" fillId="2" borderId="15" xfId="2" applyNumberFormat="1" applyFont="1" applyFill="1" applyBorder="1" applyAlignment="1" applyProtection="1">
      <alignment horizontal="right" vertical="center"/>
    </xf>
    <xf numFmtId="4" fontId="3" fillId="0" borderId="16" xfId="2" applyNumberFormat="1" applyFont="1" applyFill="1" applyBorder="1" applyAlignment="1" applyProtection="1">
      <alignment horizontal="right" vertical="center"/>
      <protection locked="0"/>
    </xf>
    <xf numFmtId="164" fontId="17" fillId="0" borderId="17" xfId="2" applyNumberFormat="1" applyFont="1" applyFill="1" applyBorder="1" applyAlignment="1" applyProtection="1">
      <alignment horizontal="right" vertical="center"/>
      <protection locked="0"/>
    </xf>
    <xf numFmtId="164" fontId="3" fillId="0" borderId="17" xfId="2" applyNumberFormat="1" applyFont="1" applyFill="1" applyBorder="1" applyAlignment="1" applyProtection="1">
      <alignment horizontal="right" vertical="center"/>
      <protection locked="0"/>
    </xf>
    <xf numFmtId="4" fontId="3" fillId="0" borderId="14" xfId="2" applyNumberFormat="1" applyFont="1" applyFill="1" applyBorder="1" applyAlignment="1" applyProtection="1">
      <alignment horizontal="right" vertical="center"/>
      <protection locked="0"/>
    </xf>
    <xf numFmtId="164" fontId="3" fillId="0" borderId="18" xfId="2" applyNumberFormat="1" applyFont="1" applyFill="1" applyBorder="1" applyAlignment="1" applyProtection="1">
      <alignment horizontal="right" vertical="center"/>
      <protection locked="0"/>
    </xf>
    <xf numFmtId="4" fontId="3" fillId="0" borderId="0" xfId="2" applyNumberFormat="1" applyFont="1" applyFill="1" applyBorder="1" applyAlignment="1" applyProtection="1">
      <alignment horizontal="right" vertical="center"/>
    </xf>
    <xf numFmtId="164" fontId="3" fillId="0" borderId="0" xfId="2" applyNumberFormat="1" applyFont="1" applyFill="1" applyBorder="1" applyAlignment="1" applyProtection="1">
      <alignment horizontal="right" vertical="center"/>
    </xf>
    <xf numFmtId="164" fontId="3" fillId="0" borderId="19" xfId="2" applyNumberFormat="1" applyFont="1" applyFill="1" applyBorder="1" applyAlignment="1" applyProtection="1">
      <alignment horizontal="right" vertical="center"/>
    </xf>
    <xf numFmtId="4" fontId="3" fillId="2" borderId="4" xfId="2" applyNumberFormat="1" applyFont="1" applyFill="1" applyBorder="1" applyAlignment="1" applyProtection="1">
      <alignment horizontal="right" vertical="center"/>
    </xf>
    <xf numFmtId="164" fontId="3" fillId="2" borderId="5" xfId="2" applyNumberFormat="1" applyFont="1" applyFill="1" applyBorder="1" applyAlignment="1" applyProtection="1">
      <alignment horizontal="right" vertical="center"/>
    </xf>
    <xf numFmtId="164" fontId="3" fillId="2" borderId="20" xfId="2" applyNumberFormat="1" applyFont="1" applyFill="1" applyBorder="1" applyAlignment="1" applyProtection="1">
      <alignment horizontal="right" vertical="center"/>
    </xf>
    <xf numFmtId="4" fontId="3" fillId="2" borderId="6" xfId="2" applyNumberFormat="1" applyFont="1" applyFill="1" applyBorder="1" applyAlignment="1" applyProtection="1">
      <alignment horizontal="right" vertical="center"/>
    </xf>
    <xf numFmtId="164" fontId="3" fillId="2" borderId="7" xfId="2" applyNumberFormat="1" applyFont="1" applyFill="1" applyBorder="1" applyAlignment="1" applyProtection="1">
      <alignment horizontal="right" vertical="center"/>
    </xf>
    <xf numFmtId="4" fontId="17" fillId="0" borderId="14" xfId="2" applyNumberFormat="1" applyFont="1" applyFill="1" applyBorder="1" applyAlignment="1" applyProtection="1">
      <alignment horizontal="right" vertical="center"/>
      <protection locked="0"/>
    </xf>
    <xf numFmtId="164" fontId="3" fillId="0" borderId="19" xfId="2" applyNumberFormat="1" applyFont="1" applyFill="1" applyBorder="1" applyAlignment="1" applyProtection="1">
      <alignment horizontal="right" vertical="center" wrapText="1"/>
    </xf>
    <xf numFmtId="4" fontId="3" fillId="0" borderId="21" xfId="2" applyNumberFormat="1" applyFont="1" applyFill="1" applyBorder="1" applyAlignment="1" applyProtection="1">
      <alignment horizontal="right" vertical="center"/>
    </xf>
    <xf numFmtId="164" fontId="3" fillId="0" borderId="22" xfId="2" applyNumberFormat="1" applyFont="1" applyFill="1" applyBorder="1" applyAlignment="1" applyProtection="1">
      <alignment horizontal="right" vertical="center"/>
    </xf>
    <xf numFmtId="4" fontId="3" fillId="2" borderId="23" xfId="2" applyNumberFormat="1" applyFont="1" applyFill="1" applyBorder="1" applyAlignment="1" applyProtection="1">
      <alignment horizontal="right" vertical="center"/>
    </xf>
    <xf numFmtId="164" fontId="3" fillId="2" borderId="24" xfId="2" applyNumberFormat="1" applyFont="1" applyFill="1" applyBorder="1" applyAlignment="1" applyProtection="1">
      <alignment horizontal="right" vertical="center"/>
    </xf>
    <xf numFmtId="164" fontId="3" fillId="0" borderId="14" xfId="2" applyNumberFormat="1" applyFont="1" applyFill="1" applyBorder="1" applyAlignment="1" applyProtection="1">
      <alignment horizontal="right" vertical="center"/>
      <protection locked="0"/>
    </xf>
    <xf numFmtId="0" fontId="3" fillId="0" borderId="16" xfId="2" applyFont="1" applyFill="1" applyBorder="1" applyAlignment="1" applyProtection="1">
      <alignment horizontal="center" vertical="center"/>
      <protection locked="0"/>
    </xf>
    <xf numFmtId="4" fontId="0" fillId="0" borderId="0" xfId="0" applyNumberFormat="1"/>
    <xf numFmtId="10" fontId="0" fillId="0" borderId="0" xfId="0" applyNumberFormat="1"/>
    <xf numFmtId="0" fontId="1" fillId="0" borderId="0" xfId="0" applyFont="1"/>
    <xf numFmtId="0" fontId="3" fillId="0" borderId="0" xfId="0" applyFont="1"/>
    <xf numFmtId="0" fontId="2" fillId="0" borderId="27" xfId="2" applyFont="1" applyFill="1" applyBorder="1" applyAlignment="1" applyProtection="1">
      <alignment horizontal="left" wrapText="1"/>
    </xf>
    <xf numFmtId="0" fontId="2" fillId="0" borderId="28" xfId="2" applyFont="1" applyFill="1" applyBorder="1" applyAlignment="1" applyProtection="1">
      <alignment vertical="center" wrapText="1"/>
    </xf>
    <xf numFmtId="0" fontId="3" fillId="0" borderId="0" xfId="0" applyFont="1" applyAlignment="1">
      <alignment horizontal="center" vertical="center"/>
    </xf>
    <xf numFmtId="0" fontId="4" fillId="0" borderId="29" xfId="2" applyFont="1" applyFill="1" applyBorder="1" applyAlignment="1" applyProtection="1">
      <alignment horizontal="left" vertical="center" wrapText="1" indent="1"/>
      <protection locked="0"/>
    </xf>
    <xf numFmtId="0" fontId="3" fillId="0" borderId="14" xfId="2" applyFont="1" applyFill="1" applyBorder="1" applyAlignment="1" applyProtection="1">
      <alignment horizontal="center" vertical="center" wrapText="1"/>
      <protection locked="0"/>
    </xf>
    <xf numFmtId="164" fontId="3" fillId="2" borderId="30" xfId="2" applyNumberFormat="1" applyFont="1" applyFill="1" applyBorder="1" applyAlignment="1" applyProtection="1">
      <alignment horizontal="right" vertical="center"/>
    </xf>
    <xf numFmtId="164" fontId="3" fillId="0" borderId="31" xfId="2" applyNumberFormat="1" applyFont="1" applyFill="1" applyBorder="1" applyAlignment="1" applyProtection="1">
      <alignment horizontal="right" vertical="center"/>
      <protection locked="0"/>
    </xf>
    <xf numFmtId="0" fontId="18" fillId="0" borderId="29" xfId="2" applyFont="1" applyFill="1" applyBorder="1" applyAlignment="1" applyProtection="1">
      <alignment horizontal="left" vertical="center" wrapText="1" indent="1"/>
      <protection locked="0"/>
    </xf>
    <xf numFmtId="0" fontId="2" fillId="2" borderId="32" xfId="2" applyFont="1" applyFill="1" applyBorder="1" applyAlignment="1" applyProtection="1">
      <alignment vertical="center" wrapText="1"/>
    </xf>
    <xf numFmtId="0" fontId="2" fillId="0" borderId="33" xfId="2" applyFont="1" applyFill="1" applyBorder="1" applyAlignment="1" applyProtection="1">
      <alignment vertical="center" wrapText="1"/>
    </xf>
    <xf numFmtId="0" fontId="2" fillId="2" borderId="28" xfId="2" applyFont="1" applyFill="1" applyBorder="1" applyAlignment="1" applyProtection="1">
      <alignment vertical="center" wrapText="1"/>
    </xf>
    <xf numFmtId="0" fontId="4" fillId="0" borderId="34" xfId="2" applyFont="1" applyFill="1" applyBorder="1" applyAlignment="1" applyProtection="1">
      <alignment horizontal="left" vertical="center" wrapText="1" indent="1"/>
      <protection locked="0"/>
    </xf>
    <xf numFmtId="4" fontId="3" fillId="0" borderId="10" xfId="2" applyNumberFormat="1" applyFont="1" applyFill="1" applyBorder="1" applyAlignment="1" applyProtection="1">
      <alignment horizontal="right" vertical="center"/>
      <protection locked="0"/>
    </xf>
    <xf numFmtId="164" fontId="3" fillId="0" borderId="35" xfId="2" applyNumberFormat="1" applyFont="1" applyFill="1" applyBorder="1" applyAlignment="1" applyProtection="1">
      <alignment horizontal="right" vertical="center"/>
      <protection locked="0"/>
    </xf>
    <xf numFmtId="49" fontId="4" fillId="0" borderId="29" xfId="2" applyNumberFormat="1" applyFont="1" applyFill="1" applyBorder="1" applyAlignment="1" applyProtection="1">
      <alignment horizontal="left" vertical="center" wrapText="1" indent="1"/>
      <protection locked="0"/>
    </xf>
    <xf numFmtId="0" fontId="4" fillId="0" borderId="33" xfId="2" applyFont="1" applyFill="1" applyBorder="1" applyAlignment="1" applyProtection="1">
      <alignment vertical="center" wrapText="1"/>
    </xf>
    <xf numFmtId="0" fontId="3" fillId="0" borderId="0" xfId="2" applyFont="1" applyFill="1" applyBorder="1" applyAlignment="1" applyProtection="1">
      <alignment horizontal="center" vertical="center"/>
    </xf>
    <xf numFmtId="0" fontId="4" fillId="0" borderId="36" xfId="2" applyFont="1" applyFill="1" applyBorder="1" applyAlignment="1" applyProtection="1">
      <alignment horizontal="left" vertical="center" wrapText="1" indent="1"/>
      <protection locked="0"/>
    </xf>
    <xf numFmtId="0" fontId="2" fillId="0" borderId="36" xfId="2" applyFont="1" applyFill="1" applyBorder="1" applyAlignment="1" applyProtection="1">
      <alignment horizontal="left" vertical="center" wrapText="1" indent="1"/>
      <protection locked="0"/>
    </xf>
    <xf numFmtId="14" fontId="2" fillId="0" borderId="36" xfId="2" applyNumberFormat="1" applyFont="1" applyFill="1" applyBorder="1" applyAlignment="1" applyProtection="1">
      <alignment horizontal="left" vertical="center" wrapText="1" indent="1"/>
      <protection locked="0"/>
    </xf>
    <xf numFmtId="14" fontId="4" fillId="0" borderId="36" xfId="2" applyNumberFormat="1" applyFont="1" applyFill="1" applyBorder="1" applyAlignment="1" applyProtection="1">
      <alignment horizontal="left" vertical="center" wrapText="1" indent="1"/>
      <protection locked="0"/>
    </xf>
    <xf numFmtId="0" fontId="2" fillId="3" borderId="28" xfId="2" applyFont="1" applyFill="1" applyBorder="1" applyAlignment="1" applyProtection="1">
      <alignment vertical="center" wrapText="1"/>
    </xf>
    <xf numFmtId="0" fontId="3" fillId="3" borderId="4" xfId="2" applyFont="1" applyFill="1" applyBorder="1" applyAlignment="1" applyProtection="1">
      <alignment horizontal="center" vertical="center"/>
    </xf>
    <xf numFmtId="0" fontId="3" fillId="2" borderId="6" xfId="2" applyFont="1" applyFill="1" applyBorder="1" applyAlignment="1" applyProtection="1">
      <alignment horizontal="center" vertical="center"/>
    </xf>
    <xf numFmtId="0" fontId="4" fillId="0" borderId="37" xfId="2" applyFont="1" applyFill="1" applyBorder="1" applyAlignment="1" applyProtection="1">
      <alignment horizontal="left" vertical="center" wrapText="1" indent="1"/>
    </xf>
    <xf numFmtId="16" fontId="4" fillId="0" borderId="37" xfId="2" applyNumberFormat="1" applyFont="1" applyFill="1" applyBorder="1" applyAlignment="1" applyProtection="1">
      <alignment horizontal="left" vertical="center" wrapText="1" indent="1"/>
    </xf>
    <xf numFmtId="0" fontId="3" fillId="2" borderId="4" xfId="2" applyFont="1" applyFill="1" applyBorder="1" applyAlignment="1" applyProtection="1">
      <alignment horizontal="center" vertical="center"/>
    </xf>
    <xf numFmtId="0" fontId="4" fillId="0" borderId="38" xfId="2" applyFont="1" applyFill="1" applyBorder="1" applyAlignment="1" applyProtection="1">
      <alignment vertical="center" wrapText="1"/>
    </xf>
    <xf numFmtId="0" fontId="3" fillId="0" borderId="21" xfId="2" applyFont="1" applyFill="1" applyBorder="1" applyAlignment="1" applyProtection="1">
      <alignment horizontal="center" vertical="center"/>
    </xf>
    <xf numFmtId="0" fontId="2" fillId="0" borderId="39" xfId="2" applyFont="1" applyFill="1" applyBorder="1" applyAlignment="1" applyProtection="1">
      <alignment vertical="center" wrapText="1"/>
    </xf>
    <xf numFmtId="0" fontId="3" fillId="2" borderId="23" xfId="2" applyFont="1" applyFill="1" applyBorder="1" applyAlignment="1" applyProtection="1">
      <alignment horizontal="center" vertical="center"/>
    </xf>
    <xf numFmtId="0" fontId="4" fillId="0" borderId="0" xfId="2" applyFont="1" applyFill="1" applyBorder="1" applyAlignment="1" applyProtection="1">
      <alignment vertical="top" wrapText="1"/>
    </xf>
    <xf numFmtId="0" fontId="4" fillId="0" borderId="0" xfId="2" applyFont="1" applyFill="1" applyBorder="1" applyAlignment="1" applyProtection="1">
      <alignment horizontal="center" vertical="top"/>
    </xf>
    <xf numFmtId="0" fontId="4" fillId="0" borderId="0" xfId="2" applyFont="1" applyFill="1" applyBorder="1" applyAlignment="1" applyProtection="1">
      <alignment vertical="top"/>
    </xf>
    <xf numFmtId="0" fontId="4" fillId="0" borderId="0" xfId="2" applyFont="1" applyFill="1" applyAlignment="1" applyProtection="1">
      <alignment horizontal="left" vertical="top" wrapText="1"/>
    </xf>
    <xf numFmtId="0" fontId="4" fillId="0" borderId="0" xfId="2" applyFont="1" applyFill="1" applyAlignment="1" applyProtection="1">
      <alignment vertical="top" wrapText="1"/>
    </xf>
    <xf numFmtId="0" fontId="4" fillId="0" borderId="0" xfId="2" applyFont="1" applyFill="1" applyBorder="1" applyAlignment="1" applyProtection="1">
      <alignment wrapText="1"/>
    </xf>
    <xf numFmtId="0" fontId="4" fillId="0" borderId="0" xfId="0" applyFont="1" applyAlignment="1">
      <alignment wrapText="1"/>
    </xf>
    <xf numFmtId="164" fontId="3" fillId="0" borderId="31" xfId="2" applyNumberFormat="1" applyFont="1" applyFill="1" applyBorder="1" applyAlignment="1" applyProtection="1">
      <alignment horizontal="right" vertical="center"/>
    </xf>
    <xf numFmtId="0" fontId="2" fillId="0" borderId="40" xfId="2" applyFont="1" applyFill="1" applyBorder="1" applyAlignment="1" applyProtection="1">
      <alignment vertical="top" wrapText="1"/>
    </xf>
    <xf numFmtId="0" fontId="4" fillId="0" borderId="40" xfId="2" applyFont="1" applyFill="1" applyBorder="1" applyAlignment="1" applyProtection="1">
      <alignment vertical="top" wrapText="1"/>
    </xf>
    <xf numFmtId="0" fontId="2" fillId="0" borderId="0" xfId="2" applyFont="1" applyFill="1" applyAlignment="1" applyProtection="1">
      <alignment vertical="top" wrapText="1"/>
    </xf>
    <xf numFmtId="0" fontId="2" fillId="0" borderId="0" xfId="2" applyFont="1" applyFill="1" applyAlignment="1" applyProtection="1">
      <alignment wrapText="1"/>
    </xf>
    <xf numFmtId="0" fontId="4" fillId="0" borderId="0" xfId="2" applyFont="1" applyFill="1" applyAlignment="1" applyProtection="1">
      <alignment wrapText="1"/>
    </xf>
    <xf numFmtId="0" fontId="3" fillId="0" borderId="0" xfId="0" applyFont="1" applyAlignment="1" applyProtection="1">
      <alignment wrapText="1"/>
    </xf>
    <xf numFmtId="4" fontId="4" fillId="0" borderId="0" xfId="2" applyNumberFormat="1" applyFont="1" applyFill="1" applyBorder="1" applyAlignment="1" applyProtection="1">
      <alignment vertical="top" wrapText="1"/>
    </xf>
    <xf numFmtId="0" fontId="7" fillId="0" borderId="36" xfId="2" applyFont="1" applyFill="1" applyBorder="1" applyAlignment="1" applyProtection="1">
      <alignment horizontal="left" vertical="center" wrapText="1" indent="1"/>
      <protection locked="0"/>
    </xf>
    <xf numFmtId="0" fontId="15" fillId="0" borderId="0" xfId="1"/>
    <xf numFmtId="0" fontId="19" fillId="0" borderId="3" xfId="1" applyFont="1" applyBorder="1" applyAlignment="1">
      <alignment horizontal="justify" vertical="center" wrapText="1"/>
    </xf>
    <xf numFmtId="0" fontId="20" fillId="0" borderId="41" xfId="1" applyFont="1" applyBorder="1" applyAlignment="1">
      <alignment horizontal="justify" vertical="center" wrapText="1"/>
    </xf>
    <xf numFmtId="0" fontId="21" fillId="0" borderId="0" xfId="1" applyFont="1"/>
    <xf numFmtId="0" fontId="16" fillId="0" borderId="0" xfId="1" applyFont="1"/>
    <xf numFmtId="0" fontId="21" fillId="4" borderId="42" xfId="1" applyFont="1" applyFill="1" applyBorder="1" applyAlignment="1">
      <alignment horizontal="justify" vertical="center" wrapText="1"/>
    </xf>
    <xf numFmtId="0" fontId="21" fillId="4" borderId="42" xfId="1" applyFont="1" applyFill="1" applyBorder="1" applyAlignment="1">
      <alignment vertical="center" wrapText="1"/>
    </xf>
    <xf numFmtId="0" fontId="21" fillId="4" borderId="27" xfId="1" applyFont="1" applyFill="1" applyBorder="1" applyAlignment="1">
      <alignment horizontal="justify" vertical="center" wrapText="1"/>
    </xf>
    <xf numFmtId="0" fontId="19" fillId="0" borderId="43" xfId="1" applyFont="1" applyBorder="1" applyAlignment="1">
      <alignment horizontal="left" vertical="center" wrapText="1" indent="3"/>
    </xf>
    <xf numFmtId="0" fontId="19" fillId="0" borderId="19" xfId="1" applyFont="1" applyBorder="1" applyAlignment="1">
      <alignment horizontal="left" vertical="center" wrapText="1" indent="3"/>
    </xf>
    <xf numFmtId="0" fontId="21" fillId="0" borderId="44" xfId="1" applyFont="1" applyBorder="1" applyAlignment="1">
      <alignment horizontal="left" vertical="center"/>
    </xf>
    <xf numFmtId="0" fontId="21" fillId="0" borderId="45" xfId="1" applyFont="1" applyBorder="1" applyAlignment="1">
      <alignment horizontal="left" vertical="center"/>
    </xf>
    <xf numFmtId="0" fontId="20" fillId="0" borderId="43" xfId="1" applyFont="1" applyBorder="1" applyAlignment="1">
      <alignment horizontal="justify" vertical="center" wrapText="1"/>
    </xf>
    <xf numFmtId="0" fontId="20" fillId="0" borderId="19" xfId="1" applyFont="1" applyBorder="1" applyAlignment="1">
      <alignment horizontal="justify" vertical="center" wrapText="1"/>
    </xf>
    <xf numFmtId="0" fontId="20" fillId="3" borderId="2" xfId="1" applyFont="1" applyFill="1" applyBorder="1" applyAlignment="1">
      <alignment horizontal="justify" vertical="center" wrapText="1"/>
    </xf>
    <xf numFmtId="0" fontId="20" fillId="3" borderId="41" xfId="1" applyFont="1" applyFill="1" applyBorder="1" applyAlignment="1">
      <alignment horizontal="justify" vertical="center" wrapText="1"/>
    </xf>
    <xf numFmtId="0" fontId="8" fillId="5" borderId="41"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0" borderId="41" xfId="0" applyFont="1" applyBorder="1" applyAlignment="1">
      <alignment horizontal="center" vertical="center" wrapText="1"/>
    </xf>
    <xf numFmtId="0" fontId="8" fillId="0" borderId="46" xfId="0" applyFont="1" applyBorder="1" applyAlignment="1">
      <alignment horizontal="center" vertical="center" wrapText="1"/>
    </xf>
    <xf numFmtId="0" fontId="8" fillId="6" borderId="46" xfId="0" applyFont="1" applyFill="1" applyBorder="1" applyAlignment="1">
      <alignment horizontal="center" vertical="center" wrapText="1"/>
    </xf>
    <xf numFmtId="0" fontId="10" fillId="0" borderId="47" xfId="0" applyFont="1" applyBorder="1" applyAlignment="1">
      <alignment horizontal="left" vertical="top" wrapText="1"/>
    </xf>
    <xf numFmtId="0" fontId="9" fillId="0" borderId="48" xfId="0" applyFont="1" applyBorder="1" applyAlignment="1">
      <alignment horizontal="left" vertical="top" wrapText="1"/>
    </xf>
    <xf numFmtId="0" fontId="11" fillId="0" borderId="49" xfId="0" applyFont="1" applyBorder="1" applyAlignment="1">
      <alignment horizontal="left" vertical="top" wrapText="1"/>
    </xf>
    <xf numFmtId="0" fontId="9" fillId="0" borderId="50" xfId="0" applyFont="1" applyBorder="1" applyAlignment="1">
      <alignment horizontal="left" vertical="top" wrapText="1"/>
    </xf>
    <xf numFmtId="0" fontId="12" fillId="0" borderId="50" xfId="0" applyFont="1" applyBorder="1" applyAlignment="1">
      <alignment horizontal="left" vertical="top" wrapText="1"/>
    </xf>
    <xf numFmtId="0" fontId="8" fillId="0" borderId="50" xfId="0" applyFont="1" applyBorder="1" applyAlignment="1">
      <alignment horizontal="left" vertical="top" wrapText="1"/>
    </xf>
    <xf numFmtId="0" fontId="0" fillId="0" borderId="0" xfId="0" applyAlignment="1">
      <alignment horizontal="left" vertical="top"/>
    </xf>
    <xf numFmtId="0" fontId="20" fillId="0" borderId="42" xfId="1" applyFont="1" applyBorder="1" applyAlignment="1">
      <alignment horizontal="justify" vertical="center" wrapText="1"/>
    </xf>
    <xf numFmtId="0" fontId="22" fillId="0" borderId="26" xfId="1" applyFont="1" applyBorder="1" applyAlignment="1">
      <alignment horizontal="left" vertical="center"/>
    </xf>
    <xf numFmtId="4" fontId="2" fillId="0" borderId="0" xfId="2" applyNumberFormat="1" applyFont="1" applyFill="1" applyAlignment="1" applyProtection="1">
      <alignment vertical="top" wrapText="1"/>
    </xf>
    <xf numFmtId="0" fontId="23" fillId="0" borderId="0" xfId="0" applyFont="1"/>
    <xf numFmtId="0" fontId="1" fillId="0" borderId="14" xfId="0" applyFont="1" applyBorder="1"/>
    <xf numFmtId="4" fontId="13" fillId="0" borderId="14" xfId="0" applyNumberFormat="1" applyFont="1" applyBorder="1"/>
    <xf numFmtId="0" fontId="13" fillId="0" borderId="0" xfId="0" applyFont="1"/>
    <xf numFmtId="4" fontId="13" fillId="0" borderId="0" xfId="0" applyNumberFormat="1" applyFont="1"/>
    <xf numFmtId="4" fontId="19" fillId="0" borderId="42" xfId="1" applyNumberFormat="1" applyFont="1" applyBorder="1" applyAlignment="1">
      <alignment horizontal="justify" vertical="center" wrapText="1"/>
    </xf>
    <xf numFmtId="4" fontId="21" fillId="0" borderId="26" xfId="1" applyNumberFormat="1" applyFont="1" applyBorder="1" applyAlignment="1">
      <alignment horizontal="left" vertical="center"/>
    </xf>
    <xf numFmtId="4" fontId="20" fillId="0" borderId="41" xfId="1" applyNumberFormat="1" applyFont="1" applyBorder="1" applyAlignment="1">
      <alignment horizontal="justify" vertical="center" wrapText="1"/>
    </xf>
    <xf numFmtId="4" fontId="20" fillId="0" borderId="42" xfId="1" applyNumberFormat="1" applyFont="1" applyBorder="1" applyAlignment="1">
      <alignment horizontal="justify" vertical="center" wrapText="1"/>
    </xf>
    <xf numFmtId="0" fontId="21" fillId="4" borderId="0" xfId="1" applyFont="1" applyFill="1" applyBorder="1" applyAlignment="1">
      <alignment vertical="center" wrapText="1"/>
    </xf>
    <xf numFmtId="0" fontId="21" fillId="0" borderId="44" xfId="1" applyFont="1" applyBorder="1" applyAlignment="1">
      <alignment horizontal="left" vertical="center"/>
    </xf>
    <xf numFmtId="0" fontId="21" fillId="0" borderId="45" xfId="1" applyFont="1" applyBorder="1" applyAlignment="1">
      <alignment horizontal="left" vertical="center"/>
    </xf>
    <xf numFmtId="0" fontId="20" fillId="0" borderId="19" xfId="1" applyFont="1" applyBorder="1" applyAlignment="1">
      <alignment horizontal="justify" vertical="center" wrapText="1"/>
    </xf>
    <xf numFmtId="3" fontId="20" fillId="0" borderId="42" xfId="1" applyNumberFormat="1" applyFont="1" applyBorder="1" applyAlignment="1">
      <alignment horizontal="right" vertical="center" wrapText="1"/>
    </xf>
    <xf numFmtId="3" fontId="22" fillId="0" borderId="26" xfId="1" applyNumberFormat="1" applyFont="1" applyBorder="1" applyAlignment="1">
      <alignment horizontal="right" vertical="center"/>
    </xf>
    <xf numFmtId="3" fontId="20" fillId="0" borderId="41" xfId="1" applyNumberFormat="1" applyFont="1" applyBorder="1" applyAlignment="1">
      <alignment horizontal="right" vertical="center" wrapText="1"/>
    </xf>
    <xf numFmtId="0" fontId="21" fillId="0" borderId="45" xfId="1" applyFont="1" applyBorder="1" applyAlignment="1">
      <alignment horizontal="right" vertical="top"/>
    </xf>
    <xf numFmtId="3" fontId="19" fillId="0" borderId="43" xfId="1" applyNumberFormat="1" applyFont="1" applyBorder="1" applyAlignment="1">
      <alignment vertical="top" wrapText="1"/>
    </xf>
    <xf numFmtId="0" fontId="19" fillId="0" borderId="19" xfId="1" applyFont="1" applyBorder="1" applyAlignment="1">
      <alignment vertical="top" wrapText="1"/>
    </xf>
    <xf numFmtId="0" fontId="19" fillId="0" borderId="3" xfId="1" applyFont="1" applyBorder="1" applyAlignment="1">
      <alignment vertical="top" wrapText="1"/>
    </xf>
    <xf numFmtId="3" fontId="19" fillId="0" borderId="43" xfId="1" applyNumberFormat="1" applyFont="1" applyBorder="1" applyAlignment="1">
      <alignment horizontal="right" vertical="center" wrapText="1"/>
    </xf>
    <xf numFmtId="3" fontId="19" fillId="3" borderId="45" xfId="1"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0" fontId="8" fillId="7" borderId="46"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10" fillId="0" borderId="2" xfId="0" applyFont="1" applyBorder="1" applyAlignment="1">
      <alignment vertical="center" wrapText="1"/>
    </xf>
    <xf numFmtId="0" fontId="10" fillId="0" borderId="46" xfId="0" applyFont="1" applyBorder="1" applyAlignment="1">
      <alignment vertical="center" wrapText="1"/>
    </xf>
    <xf numFmtId="0" fontId="10" fillId="0" borderId="51" xfId="0" applyFont="1" applyBorder="1" applyAlignment="1">
      <alignment vertical="center"/>
    </xf>
    <xf numFmtId="0" fontId="10" fillId="0" borderId="2" xfId="0" applyFont="1" applyBorder="1" applyAlignment="1">
      <alignment vertical="center"/>
    </xf>
    <xf numFmtId="0" fontId="10" fillId="0" borderId="46" xfId="0" applyFont="1" applyBorder="1" applyAlignment="1">
      <alignment vertical="center"/>
    </xf>
    <xf numFmtId="0" fontId="10"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xf numFmtId="164" fontId="4" fillId="0" borderId="0" xfId="2" applyNumberFormat="1" applyFont="1" applyFill="1" applyBorder="1" applyAlignment="1" applyProtection="1">
      <alignment horizontal="right" vertical="center"/>
    </xf>
    <xf numFmtId="164" fontId="3" fillId="2" borderId="52" xfId="2" applyNumberFormat="1" applyFont="1" applyFill="1" applyBorder="1" applyAlignment="1" applyProtection="1">
      <alignment horizontal="right" vertical="center"/>
    </xf>
    <xf numFmtId="0" fontId="2" fillId="0" borderId="0" xfId="2" applyFont="1" applyFill="1" applyBorder="1" applyAlignment="1" applyProtection="1">
      <alignment vertical="top" wrapText="1"/>
    </xf>
    <xf numFmtId="4" fontId="2" fillId="0" borderId="0" xfId="2" applyNumberFormat="1" applyFont="1" applyFill="1" applyBorder="1" applyAlignment="1" applyProtection="1">
      <alignment vertical="top" wrapText="1"/>
    </xf>
    <xf numFmtId="4" fontId="2" fillId="0" borderId="0" xfId="2" applyNumberFormat="1" applyFont="1" applyFill="1" applyAlignment="1" applyProtection="1">
      <alignment horizontal="left" vertical="top" wrapText="1"/>
    </xf>
    <xf numFmtId="0" fontId="21" fillId="0" borderId="44" xfId="1" applyFont="1" applyBorder="1" applyAlignment="1">
      <alignment horizontal="left" vertical="center"/>
    </xf>
    <xf numFmtId="0" fontId="21" fillId="0" borderId="45" xfId="1" applyFont="1" applyBorder="1" applyAlignment="1">
      <alignment horizontal="left" vertical="center"/>
    </xf>
    <xf numFmtId="0" fontId="20" fillId="0" borderId="43" xfId="1" applyFont="1" applyBorder="1" applyAlignment="1">
      <alignment horizontal="justify" vertical="center" wrapText="1"/>
    </xf>
    <xf numFmtId="0" fontId="20" fillId="0" borderId="19" xfId="1" applyFont="1" applyBorder="1" applyAlignment="1">
      <alignment horizontal="justify" vertical="center" wrapText="1"/>
    </xf>
    <xf numFmtId="164" fontId="4" fillId="0" borderId="0" xfId="2" applyNumberFormat="1" applyFont="1" applyFill="1" applyAlignment="1" applyProtection="1">
      <alignment vertical="top" wrapText="1"/>
    </xf>
    <xf numFmtId="0" fontId="21" fillId="0" borderId="44" xfId="1" applyFont="1" applyBorder="1" applyAlignment="1">
      <alignment horizontal="left" vertical="center"/>
    </xf>
    <xf numFmtId="0" fontId="21" fillId="0" borderId="45" xfId="1" applyFont="1" applyBorder="1" applyAlignment="1">
      <alignment horizontal="left" vertical="center"/>
    </xf>
    <xf numFmtId="0" fontId="20" fillId="0" borderId="43" xfId="1" applyFont="1" applyBorder="1" applyAlignment="1">
      <alignment horizontal="justify" vertical="center" wrapText="1"/>
    </xf>
    <xf numFmtId="0" fontId="20" fillId="0" borderId="19" xfId="1" applyFont="1" applyBorder="1" applyAlignment="1">
      <alignment horizontal="justify" vertical="center" wrapText="1"/>
    </xf>
    <xf numFmtId="0" fontId="5" fillId="2" borderId="10" xfId="2" applyFont="1" applyFill="1" applyBorder="1" applyAlignment="1" applyProtection="1">
      <alignment horizontal="center" vertical="center"/>
    </xf>
    <xf numFmtId="4" fontId="5" fillId="2" borderId="10" xfId="2" applyNumberFormat="1" applyFont="1" applyFill="1" applyBorder="1" applyAlignment="1" applyProtection="1">
      <alignment horizontal="right" vertical="center"/>
    </xf>
    <xf numFmtId="164" fontId="5" fillId="2" borderId="35" xfId="2" applyNumberFormat="1" applyFont="1" applyFill="1" applyBorder="1" applyAlignment="1" applyProtection="1">
      <alignment horizontal="right" vertical="center"/>
    </xf>
    <xf numFmtId="164" fontId="5" fillId="0" borderId="55" xfId="2" applyNumberFormat="1" applyFont="1" applyFill="1" applyBorder="1" applyAlignment="1" applyProtection="1">
      <alignment horizontal="right" vertical="center"/>
      <protection locked="0"/>
    </xf>
    <xf numFmtId="164" fontId="5" fillId="0" borderId="63" xfId="2" applyNumberFormat="1" applyFont="1" applyFill="1" applyBorder="1" applyAlignment="1" applyProtection="1">
      <alignment horizontal="right" vertical="center"/>
      <protection locked="0"/>
    </xf>
    <xf numFmtId="9" fontId="3" fillId="0" borderId="31" xfId="3" applyFont="1" applyFill="1" applyBorder="1" applyAlignment="1" applyProtection="1">
      <alignment horizontal="right" vertical="center"/>
      <protection locked="0"/>
    </xf>
    <xf numFmtId="9" fontId="5" fillId="0" borderId="8" xfId="3" applyFont="1" applyFill="1" applyBorder="1" applyAlignment="1" applyProtection="1">
      <alignment horizontal="right" vertical="center"/>
      <protection locked="0"/>
    </xf>
    <xf numFmtId="9" fontId="5" fillId="0" borderId="53" xfId="3" applyFont="1" applyFill="1" applyBorder="1" applyAlignment="1" applyProtection="1">
      <alignment horizontal="right" vertical="center"/>
      <protection locked="0"/>
    </xf>
    <xf numFmtId="9" fontId="3" fillId="0" borderId="19" xfId="3" applyFont="1" applyFill="1" applyBorder="1" applyAlignment="1" applyProtection="1">
      <alignment horizontal="right" vertical="center"/>
    </xf>
    <xf numFmtId="9" fontId="5" fillId="0" borderId="0" xfId="3" applyFont="1" applyFill="1" applyBorder="1" applyAlignment="1" applyProtection="1">
      <alignment horizontal="right" vertical="center"/>
    </xf>
    <xf numFmtId="9" fontId="3" fillId="0" borderId="33" xfId="3" applyFont="1" applyFill="1" applyBorder="1" applyAlignment="1" applyProtection="1">
      <alignment horizontal="right" vertical="center"/>
    </xf>
    <xf numFmtId="9" fontId="3" fillId="0" borderId="30" xfId="3" applyFont="1" applyFill="1" applyBorder="1" applyAlignment="1" applyProtection="1">
      <alignment horizontal="right" vertical="center"/>
    </xf>
    <xf numFmtId="9" fontId="3" fillId="0" borderId="0" xfId="3" applyFont="1" applyFill="1" applyBorder="1" applyAlignment="1" applyProtection="1">
      <alignment horizontal="right" vertical="center"/>
    </xf>
    <xf numFmtId="9" fontId="3" fillId="0" borderId="54" xfId="3" applyFont="1" applyFill="1" applyBorder="1" applyAlignment="1" applyProtection="1">
      <alignment horizontal="right" vertical="center"/>
    </xf>
    <xf numFmtId="9" fontId="3" fillId="0" borderId="20" xfId="3" applyFont="1" applyFill="1" applyBorder="1" applyAlignment="1" applyProtection="1">
      <alignment horizontal="right" vertical="center"/>
    </xf>
    <xf numFmtId="9" fontId="5" fillId="0" borderId="25" xfId="3" applyFont="1" applyFill="1" applyBorder="1" applyAlignment="1" applyProtection="1">
      <alignment horizontal="right" vertical="center"/>
    </xf>
    <xf numFmtId="9" fontId="3" fillId="0" borderId="52" xfId="3" applyFont="1" applyFill="1" applyBorder="1" applyAlignment="1" applyProtection="1">
      <alignment horizontal="right" vertical="center"/>
    </xf>
    <xf numFmtId="9" fontId="3" fillId="0" borderId="25" xfId="3" applyFont="1" applyFill="1" applyBorder="1" applyAlignment="1" applyProtection="1">
      <alignment horizontal="right" vertical="center"/>
    </xf>
    <xf numFmtId="2" fontId="3" fillId="0" borderId="30" xfId="3" applyNumberFormat="1" applyFont="1" applyFill="1" applyBorder="1" applyAlignment="1" applyProtection="1">
      <alignment horizontal="right" vertical="center"/>
    </xf>
    <xf numFmtId="9" fontId="3" fillId="3" borderId="30" xfId="3" applyFont="1" applyFill="1" applyBorder="1" applyAlignment="1" applyProtection="1">
      <alignment horizontal="right" vertical="center"/>
    </xf>
    <xf numFmtId="164" fontId="5" fillId="3" borderId="8" xfId="2" applyNumberFormat="1" applyFont="1" applyFill="1" applyBorder="1" applyAlignment="1" applyProtection="1">
      <alignment horizontal="right" vertical="center"/>
      <protection locked="0"/>
    </xf>
    <xf numFmtId="164" fontId="5" fillId="3" borderId="55" xfId="2" applyNumberFormat="1" applyFont="1" applyFill="1" applyBorder="1" applyAlignment="1" applyProtection="1">
      <alignment horizontal="right" vertical="center"/>
      <protection locked="0"/>
    </xf>
    <xf numFmtId="0" fontId="3" fillId="9" borderId="4" xfId="0" applyFont="1" applyFill="1" applyBorder="1"/>
    <xf numFmtId="0" fontId="3" fillId="9" borderId="6" xfId="0" applyFont="1" applyFill="1" applyBorder="1"/>
    <xf numFmtId="0" fontId="3" fillId="3" borderId="4" xfId="0" applyFont="1" applyFill="1" applyBorder="1"/>
    <xf numFmtId="4" fontId="5" fillId="3" borderId="4" xfId="2" applyNumberFormat="1" applyFont="1" applyFill="1" applyBorder="1" applyAlignment="1" applyProtection="1">
      <alignment horizontal="right" vertical="center"/>
    </xf>
    <xf numFmtId="164" fontId="5" fillId="3" borderId="4" xfId="2" applyNumberFormat="1" applyFont="1" applyFill="1" applyBorder="1" applyAlignment="1" applyProtection="1">
      <alignment horizontal="right" vertical="center"/>
    </xf>
    <xf numFmtId="164" fontId="3" fillId="3" borderId="4" xfId="2" applyNumberFormat="1" applyFont="1" applyFill="1" applyBorder="1" applyAlignment="1" applyProtection="1">
      <alignment horizontal="right" vertical="center" wrapText="1"/>
    </xf>
    <xf numFmtId="164" fontId="5" fillId="3" borderId="4" xfId="2" applyNumberFormat="1" applyFont="1" applyFill="1" applyBorder="1" applyAlignment="1" applyProtection="1">
      <alignment horizontal="right" vertical="center" wrapText="1"/>
    </xf>
    <xf numFmtId="0" fontId="3" fillId="3" borderId="6" xfId="0" applyFont="1" applyFill="1" applyBorder="1"/>
    <xf numFmtId="4" fontId="5" fillId="3" borderId="6" xfId="2" applyNumberFormat="1" applyFont="1" applyFill="1" applyBorder="1" applyAlignment="1" applyProtection="1">
      <alignment horizontal="right" vertical="center"/>
    </xf>
    <xf numFmtId="164" fontId="5" fillId="3" borderId="6" xfId="2" applyNumberFormat="1" applyFont="1" applyFill="1" applyBorder="1" applyAlignment="1" applyProtection="1">
      <alignment horizontal="right" vertical="center"/>
    </xf>
    <xf numFmtId="164" fontId="3" fillId="3" borderId="6" xfId="2" applyNumberFormat="1" applyFont="1" applyFill="1" applyBorder="1" applyAlignment="1" applyProtection="1">
      <alignment horizontal="right" vertical="center" wrapText="1"/>
    </xf>
    <xf numFmtId="164" fontId="5" fillId="3" borderId="6" xfId="2" applyNumberFormat="1" applyFont="1" applyFill="1" applyBorder="1" applyAlignment="1" applyProtection="1">
      <alignment horizontal="right" vertical="center" wrapText="1"/>
    </xf>
    <xf numFmtId="0" fontId="3" fillId="9" borderId="52" xfId="0" applyFont="1" applyFill="1" applyBorder="1"/>
    <xf numFmtId="0" fontId="3" fillId="9" borderId="53" xfId="0" applyFont="1" applyFill="1" applyBorder="1"/>
    <xf numFmtId="0" fontId="2" fillId="0" borderId="40" xfId="2" applyFont="1" applyFill="1" applyBorder="1" applyAlignment="1" applyProtection="1">
      <alignment horizontal="left" wrapText="1"/>
    </xf>
    <xf numFmtId="0" fontId="2" fillId="0" borderId="2" xfId="2" applyFont="1" applyFill="1" applyBorder="1" applyAlignment="1" applyProtection="1">
      <alignment vertical="center" wrapText="1"/>
    </xf>
    <xf numFmtId="0" fontId="2" fillId="3" borderId="65" xfId="2" applyFont="1" applyFill="1" applyBorder="1" applyAlignment="1" applyProtection="1">
      <alignment vertical="center" wrapText="1"/>
    </xf>
    <xf numFmtId="0" fontId="4" fillId="0" borderId="69" xfId="2" applyFont="1" applyFill="1" applyBorder="1" applyAlignment="1" applyProtection="1">
      <alignment horizontal="left" vertical="center" wrapText="1" indent="1"/>
      <protection locked="0"/>
    </xf>
    <xf numFmtId="0" fontId="2" fillId="2" borderId="66" xfId="2" applyFont="1" applyFill="1" applyBorder="1" applyAlignment="1" applyProtection="1">
      <alignment vertical="center" wrapText="1"/>
    </xf>
    <xf numFmtId="0" fontId="2" fillId="0" borderId="0" xfId="2" applyFont="1" applyFill="1" applyBorder="1" applyAlignment="1" applyProtection="1">
      <alignment vertical="center" wrapText="1"/>
    </xf>
    <xf numFmtId="0" fontId="2" fillId="2" borderId="65" xfId="2" applyFont="1" applyFill="1" applyBorder="1" applyAlignment="1" applyProtection="1">
      <alignment vertical="center" wrapText="1"/>
    </xf>
    <xf numFmtId="0" fontId="4" fillId="0" borderId="0" xfId="2" applyFont="1" applyFill="1" applyBorder="1" applyAlignment="1" applyProtection="1">
      <alignment vertical="center" wrapText="1"/>
    </xf>
    <xf numFmtId="0" fontId="7" fillId="0" borderId="70" xfId="2" applyFont="1" applyFill="1" applyBorder="1" applyAlignment="1" applyProtection="1">
      <alignment horizontal="left" vertical="center" wrapText="1" indent="1"/>
      <protection locked="0"/>
    </xf>
    <xf numFmtId="14" fontId="7" fillId="0" borderId="70" xfId="2" applyNumberFormat="1" applyFont="1" applyFill="1" applyBorder="1" applyAlignment="1" applyProtection="1">
      <alignment horizontal="left" vertical="center" wrapText="1" indent="1"/>
      <protection locked="0"/>
    </xf>
    <xf numFmtId="0" fontId="4" fillId="0" borderId="31" xfId="2" applyFont="1" applyFill="1" applyBorder="1" applyAlignment="1" applyProtection="1">
      <alignment horizontal="left" vertical="center" wrapText="1" indent="1"/>
    </xf>
    <xf numFmtId="0" fontId="2" fillId="2" borderId="71" xfId="2" applyFont="1" applyFill="1" applyBorder="1" applyAlignment="1" applyProtection="1">
      <alignment vertical="center" wrapText="1"/>
    </xf>
    <xf numFmtId="0" fontId="2" fillId="3" borderId="66" xfId="2" applyFont="1" applyFill="1" applyBorder="1" applyAlignment="1" applyProtection="1">
      <alignment vertical="center" wrapText="1"/>
    </xf>
    <xf numFmtId="0" fontId="3" fillId="0" borderId="43" xfId="0" applyFont="1" applyBorder="1"/>
    <xf numFmtId="0" fontId="2" fillId="0" borderId="3" xfId="2" applyFont="1" applyFill="1" applyBorder="1" applyAlignment="1" applyProtection="1">
      <alignment horizontal="center" vertical="center"/>
    </xf>
    <xf numFmtId="0" fontId="5" fillId="2" borderId="20" xfId="2" applyFont="1" applyFill="1" applyBorder="1" applyAlignment="1" applyProtection="1">
      <alignment horizontal="center" vertical="center"/>
    </xf>
    <xf numFmtId="0" fontId="3" fillId="0" borderId="30" xfId="2" applyFont="1" applyFill="1" applyBorder="1" applyAlignment="1" applyProtection="1">
      <alignment horizontal="center" vertical="center" wrapText="1"/>
      <protection locked="0"/>
    </xf>
    <xf numFmtId="0" fontId="5" fillId="2" borderId="8" xfId="2" applyFont="1" applyFill="1" applyBorder="1" applyAlignment="1" applyProtection="1">
      <alignment horizontal="center" vertical="center"/>
    </xf>
    <xf numFmtId="0" fontId="5" fillId="0" borderId="19"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3" borderId="20" xfId="2" applyFont="1" applyFill="1" applyBorder="1" applyAlignment="1" applyProtection="1">
      <alignment horizontal="center" vertical="center"/>
    </xf>
    <xf numFmtId="0" fontId="3" fillId="2" borderId="8" xfId="2" applyFont="1" applyFill="1" applyBorder="1" applyAlignment="1" applyProtection="1">
      <alignment horizontal="center" vertical="center"/>
    </xf>
    <xf numFmtId="0" fontId="5" fillId="2" borderId="55" xfId="2" applyFont="1" applyFill="1" applyBorder="1" applyAlignment="1" applyProtection="1">
      <alignment horizontal="center" vertical="center"/>
    </xf>
    <xf numFmtId="0" fontId="3" fillId="3" borderId="20" xfId="0" applyFont="1" applyFill="1" applyBorder="1"/>
    <xf numFmtId="0" fontId="3" fillId="3" borderId="8" xfId="0" applyFont="1" applyFill="1" applyBorder="1"/>
    <xf numFmtId="0" fontId="25" fillId="9" borderId="0" xfId="0" applyFont="1" applyFill="1"/>
    <xf numFmtId="10" fontId="27" fillId="9" borderId="5" xfId="3" applyNumberFormat="1" applyFont="1" applyFill="1" applyBorder="1" applyAlignment="1">
      <alignment horizontal="center" vertical="center" wrapText="1"/>
    </xf>
    <xf numFmtId="0" fontId="27" fillId="9" borderId="5" xfId="3" applyNumberFormat="1" applyFont="1" applyFill="1" applyBorder="1" applyAlignment="1">
      <alignment horizontal="center" vertical="center" wrapText="1"/>
    </xf>
    <xf numFmtId="10" fontId="27" fillId="11" borderId="4" xfId="3" applyNumberFormat="1" applyFont="1" applyFill="1" applyBorder="1" applyAlignment="1">
      <alignment horizontal="center" vertical="center" wrapText="1"/>
    </xf>
    <xf numFmtId="166" fontId="27" fillId="11" borderId="4" xfId="4" applyNumberFormat="1" applyFont="1" applyFill="1" applyBorder="1" applyAlignment="1">
      <alignment horizontal="center" vertical="center" wrapText="1"/>
    </xf>
    <xf numFmtId="166" fontId="28" fillId="11" borderId="4" xfId="0" applyNumberFormat="1" applyFont="1" applyFill="1" applyBorder="1" applyAlignment="1">
      <alignment horizontal="center" vertical="center"/>
    </xf>
    <xf numFmtId="166" fontId="29" fillId="9" borderId="64" xfId="0" applyNumberFormat="1" applyFont="1" applyFill="1" applyBorder="1" applyAlignment="1">
      <alignment horizontal="center" vertical="center" wrapText="1"/>
    </xf>
    <xf numFmtId="0" fontId="29" fillId="11" borderId="42" xfId="0" applyFont="1" applyFill="1" applyBorder="1" applyAlignment="1">
      <alignment horizontal="center" vertical="center" wrapText="1"/>
    </xf>
    <xf numFmtId="0" fontId="29" fillId="11" borderId="43" xfId="0" applyFont="1" applyFill="1" applyBorder="1" applyAlignment="1">
      <alignment horizontal="center" vertical="center" wrapText="1"/>
    </xf>
    <xf numFmtId="0" fontId="32" fillId="0" borderId="0" xfId="0" applyFont="1"/>
    <xf numFmtId="0" fontId="25" fillId="9" borderId="0" xfId="0" applyFont="1" applyFill="1" applyAlignment="1"/>
    <xf numFmtId="0" fontId="21" fillId="0" borderId="44" xfId="1" applyFont="1" applyBorder="1" applyAlignment="1">
      <alignment horizontal="left" vertical="center"/>
    </xf>
    <xf numFmtId="0" fontId="21" fillId="0" borderId="26" xfId="1" applyFont="1" applyBorder="1" applyAlignment="1">
      <alignment horizontal="left" vertical="center"/>
    </xf>
    <xf numFmtId="0" fontId="21" fillId="0" borderId="45" xfId="1" applyFont="1" applyBorder="1" applyAlignment="1">
      <alignment horizontal="left" vertical="center"/>
    </xf>
    <xf numFmtId="0" fontId="20" fillId="0" borderId="43" xfId="1" applyFont="1" applyBorder="1" applyAlignment="1">
      <alignment horizontal="justify" vertical="center" wrapText="1"/>
    </xf>
    <xf numFmtId="0" fontId="20" fillId="0" borderId="19" xfId="1" applyFont="1" applyBorder="1" applyAlignment="1">
      <alignment horizontal="justify" vertical="center" wrapText="1"/>
    </xf>
    <xf numFmtId="0" fontId="20" fillId="0" borderId="3" xfId="1" applyFont="1" applyBorder="1" applyAlignment="1">
      <alignment horizontal="justify" vertical="center" wrapText="1"/>
    </xf>
    <xf numFmtId="0" fontId="21" fillId="8" borderId="44" xfId="1" applyFont="1" applyFill="1" applyBorder="1" applyAlignment="1">
      <alignment horizontal="justify" vertical="center" wrapText="1"/>
    </xf>
    <xf numFmtId="0" fontId="21" fillId="8" borderId="26" xfId="1" applyFont="1" applyFill="1" applyBorder="1" applyAlignment="1">
      <alignment horizontal="justify" vertical="center" wrapText="1"/>
    </xf>
    <xf numFmtId="0" fontId="2" fillId="2" borderId="56" xfId="2" applyFont="1" applyFill="1" applyBorder="1" applyAlignment="1" applyProtection="1">
      <alignment horizontal="center" wrapText="1"/>
    </xf>
    <xf numFmtId="0" fontId="4" fillId="0" borderId="57" xfId="0" applyFont="1" applyBorder="1" applyAlignment="1" applyProtection="1">
      <alignment horizontal="center" wrapText="1"/>
    </xf>
    <xf numFmtId="0" fontId="2" fillId="2" borderId="10" xfId="2" applyFont="1" applyFill="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2" xfId="0" applyFont="1" applyBorder="1" applyAlignment="1" applyProtection="1">
      <alignment horizontal="center" vertical="center" wrapText="1"/>
    </xf>
    <xf numFmtId="0" fontId="2" fillId="2" borderId="52" xfId="2" applyFont="1" applyFill="1" applyBorder="1" applyAlignment="1" applyProtection="1">
      <alignment horizontal="center" vertical="center"/>
    </xf>
    <xf numFmtId="0" fontId="2" fillId="2" borderId="25" xfId="2" applyFont="1" applyFill="1" applyBorder="1" applyAlignment="1" applyProtection="1">
      <alignment horizontal="center" vertical="center"/>
    </xf>
    <xf numFmtId="0" fontId="2" fillId="2" borderId="58" xfId="2" applyFont="1" applyFill="1" applyBorder="1" applyAlignment="1" applyProtection="1">
      <alignment horizontal="center" vertical="center"/>
    </xf>
    <xf numFmtId="0" fontId="2" fillId="3" borderId="43" xfId="2" applyFont="1" applyFill="1" applyBorder="1" applyAlignment="1" applyProtection="1">
      <alignment horizontal="center" vertical="center" wrapText="1"/>
    </xf>
    <xf numFmtId="0" fontId="2" fillId="3" borderId="19" xfId="2" applyFont="1" applyFill="1" applyBorder="1" applyAlignment="1" applyProtection="1">
      <alignment horizontal="center" vertical="center" wrapText="1"/>
    </xf>
    <xf numFmtId="0" fontId="2" fillId="3" borderId="3" xfId="2" applyFont="1" applyFill="1" applyBorder="1" applyAlignment="1" applyProtection="1">
      <alignment horizontal="center" vertical="center" wrapText="1"/>
    </xf>
    <xf numFmtId="0" fontId="2" fillId="2" borderId="12" xfId="2" applyFont="1" applyFill="1" applyBorder="1" applyAlignment="1" applyProtection="1">
      <alignment horizontal="center" vertical="center" wrapText="1"/>
    </xf>
    <xf numFmtId="0" fontId="2" fillId="2" borderId="13" xfId="2" applyFont="1" applyFill="1" applyBorder="1" applyAlignment="1" applyProtection="1">
      <alignment horizontal="center" vertical="center" wrapText="1"/>
    </xf>
    <xf numFmtId="0" fontId="2" fillId="2" borderId="43" xfId="2" applyFont="1" applyFill="1" applyBorder="1" applyAlignment="1" applyProtection="1">
      <alignment horizontal="center" vertical="center" wrapText="1"/>
    </xf>
    <xf numFmtId="0" fontId="2" fillId="2" borderId="19" xfId="2" applyFont="1" applyFill="1" applyBorder="1" applyAlignment="1" applyProtection="1">
      <alignment horizontal="center" vertical="center" wrapText="1"/>
    </xf>
    <xf numFmtId="0" fontId="2" fillId="2" borderId="3" xfId="2" applyFont="1" applyFill="1" applyBorder="1" applyAlignment="1" applyProtection="1">
      <alignment horizontal="center" vertical="center" wrapText="1"/>
    </xf>
    <xf numFmtId="0" fontId="5" fillId="3" borderId="44" xfId="0" applyFont="1" applyFill="1" applyBorder="1" applyAlignment="1">
      <alignment horizontal="center"/>
    </xf>
    <xf numFmtId="0" fontId="5" fillId="3" borderId="26" xfId="0" applyFont="1" applyFill="1" applyBorder="1" applyAlignment="1">
      <alignment horizontal="center"/>
    </xf>
    <xf numFmtId="0" fontId="5" fillId="3" borderId="45" xfId="0" applyFont="1" applyFill="1" applyBorder="1" applyAlignment="1">
      <alignment horizontal="center"/>
    </xf>
    <xf numFmtId="0" fontId="2" fillId="3" borderId="55" xfId="2" applyFont="1" applyFill="1" applyBorder="1" applyAlignment="1" applyProtection="1">
      <alignment horizontal="center" wrapText="1"/>
    </xf>
    <xf numFmtId="0" fontId="2" fillId="3" borderId="3" xfId="2" applyFont="1" applyFill="1" applyBorder="1" applyAlignment="1" applyProtection="1">
      <alignment horizontal="center" wrapText="1"/>
    </xf>
    <xf numFmtId="0" fontId="2" fillId="2" borderId="67" xfId="2" applyFont="1" applyFill="1" applyBorder="1" applyAlignment="1" applyProtection="1">
      <alignment horizontal="center" wrapText="1"/>
    </xf>
    <xf numFmtId="0" fontId="4" fillId="0" borderId="68" xfId="0" applyFont="1" applyBorder="1" applyAlignment="1" applyProtection="1">
      <alignment horizontal="center" wrapText="1"/>
    </xf>
    <xf numFmtId="0" fontId="2" fillId="2" borderId="10" xfId="2" applyFont="1" applyFill="1" applyBorder="1" applyAlignment="1" applyProtection="1">
      <alignment horizontal="center" vertical="top" wrapText="1"/>
    </xf>
    <xf numFmtId="0" fontId="2" fillId="2" borderId="11" xfId="2" applyFont="1" applyFill="1" applyBorder="1" applyAlignment="1" applyProtection="1">
      <alignment horizontal="center" vertical="top" wrapText="1"/>
    </xf>
    <xf numFmtId="0" fontId="2" fillId="9" borderId="43" xfId="2" applyFont="1" applyFill="1" applyBorder="1" applyAlignment="1" applyProtection="1">
      <alignment horizontal="center" vertical="center" wrapText="1"/>
    </xf>
    <xf numFmtId="0" fontId="2" fillId="9" borderId="19" xfId="2" applyFont="1" applyFill="1" applyBorder="1" applyAlignment="1" applyProtection="1">
      <alignment horizontal="center" vertical="center" wrapText="1"/>
    </xf>
    <xf numFmtId="0" fontId="2" fillId="9" borderId="3" xfId="2" applyFont="1" applyFill="1" applyBorder="1" applyAlignment="1" applyProtection="1">
      <alignment horizontal="center" vertical="center" wrapText="1"/>
    </xf>
    <xf numFmtId="0" fontId="33" fillId="11" borderId="44" xfId="0" applyFont="1" applyFill="1" applyBorder="1" applyAlignment="1">
      <alignment horizontal="right" vertical="center" wrapText="1"/>
    </xf>
    <xf numFmtId="0" fontId="33" fillId="11" borderId="45" xfId="0" applyFont="1" applyFill="1" applyBorder="1" applyAlignment="1">
      <alignment horizontal="right" vertical="center" wrapText="1"/>
    </xf>
    <xf numFmtId="0" fontId="27" fillId="9" borderId="56"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27" fillId="9" borderId="57" xfId="0" applyFont="1" applyFill="1" applyBorder="1" applyAlignment="1">
      <alignment horizontal="center" vertical="center" wrapText="1"/>
    </xf>
    <xf numFmtId="0" fontId="27" fillId="9" borderId="72" xfId="0" applyFont="1" applyFill="1" applyBorder="1" applyAlignment="1">
      <alignment horizontal="center" vertical="center" wrapText="1"/>
    </xf>
    <xf numFmtId="0" fontId="27" fillId="9" borderId="21" xfId="0" applyFont="1" applyFill="1" applyBorder="1" applyAlignment="1">
      <alignment horizontal="center" vertical="center" wrapText="1"/>
    </xf>
    <xf numFmtId="0" fontId="27" fillId="9" borderId="11" xfId="0" applyFont="1" applyFill="1" applyBorder="1" applyAlignment="1">
      <alignment horizontal="center" vertical="center" wrapText="1"/>
    </xf>
    <xf numFmtId="165" fontId="29" fillId="0" borderId="74" xfId="0" applyNumberFormat="1" applyFont="1" applyFill="1" applyBorder="1" applyAlignment="1">
      <alignment horizontal="center" vertical="center" wrapText="1"/>
    </xf>
    <xf numFmtId="165" fontId="29" fillId="0" borderId="2" xfId="0" applyNumberFormat="1" applyFont="1" applyFill="1" applyBorder="1" applyAlignment="1">
      <alignment horizontal="center" vertical="center" wrapText="1"/>
    </xf>
    <xf numFmtId="165" fontId="29" fillId="0" borderId="41" xfId="0" applyNumberFormat="1" applyFont="1" applyFill="1" applyBorder="1" applyAlignment="1">
      <alignment horizontal="center" vertical="center" wrapText="1"/>
    </xf>
    <xf numFmtId="165" fontId="29" fillId="10" borderId="18" xfId="0" applyNumberFormat="1" applyFont="1" applyFill="1" applyBorder="1" applyAlignment="1">
      <alignment horizontal="center" vertical="center" wrapText="1"/>
    </xf>
    <xf numFmtId="165" fontId="29" fillId="10" borderId="31" xfId="0" applyNumberFormat="1" applyFont="1" applyFill="1" applyBorder="1" applyAlignment="1">
      <alignment horizontal="center" vertical="center" wrapText="1"/>
    </xf>
    <xf numFmtId="165" fontId="29" fillId="10" borderId="75" xfId="0" applyNumberFormat="1" applyFont="1" applyFill="1" applyBorder="1" applyAlignment="1">
      <alignment horizontal="center" vertical="center" wrapText="1"/>
    </xf>
    <xf numFmtId="0" fontId="27" fillId="9" borderId="28" xfId="0" applyFont="1" applyFill="1" applyBorder="1" applyAlignment="1">
      <alignment horizontal="center" vertical="center" wrapText="1"/>
    </xf>
    <xf numFmtId="0" fontId="27" fillId="9" borderId="29" xfId="0" applyFont="1" applyFill="1" applyBorder="1" applyAlignment="1">
      <alignment horizontal="center" vertical="center" wrapText="1"/>
    </xf>
    <xf numFmtId="0" fontId="27" fillId="9" borderId="32"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9" borderId="6" xfId="0" applyFont="1" applyFill="1" applyBorder="1" applyAlignment="1">
      <alignment horizontal="center" vertical="center" wrapText="1"/>
    </xf>
    <xf numFmtId="49" fontId="29" fillId="0" borderId="74" xfId="0" applyNumberFormat="1"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49" fontId="29" fillId="0" borderId="41" xfId="0" applyNumberFormat="1" applyFont="1" applyFill="1" applyBorder="1" applyAlignment="1">
      <alignment horizontal="center" vertical="center" wrapText="1"/>
    </xf>
    <xf numFmtId="49" fontId="29" fillId="0" borderId="22"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29" fillId="0" borderId="73" xfId="0" applyNumberFormat="1" applyFont="1" applyFill="1" applyBorder="1" applyAlignment="1">
      <alignment horizontal="center" vertical="center" wrapText="1"/>
    </xf>
    <xf numFmtId="0" fontId="25" fillId="9" borderId="43" xfId="0" applyFont="1" applyFill="1" applyBorder="1" applyAlignment="1">
      <alignment horizontal="center"/>
    </xf>
    <xf numFmtId="0" fontId="25" fillId="9" borderId="19" xfId="0" applyFont="1" applyFill="1" applyBorder="1" applyAlignment="1">
      <alignment horizontal="center"/>
    </xf>
    <xf numFmtId="0" fontId="25" fillId="9" borderId="3" xfId="0" applyFont="1" applyFill="1" applyBorder="1" applyAlignment="1">
      <alignment horizontal="center"/>
    </xf>
    <xf numFmtId="4" fontId="13" fillId="0" borderId="14" xfId="0" applyNumberFormat="1" applyFont="1" applyBorder="1" applyAlignment="1">
      <alignment horizontal="center"/>
    </xf>
    <xf numFmtId="0" fontId="13" fillId="0" borderId="14" xfId="0" applyFont="1" applyBorder="1" applyAlignment="1">
      <alignment horizontal="center"/>
    </xf>
    <xf numFmtId="0" fontId="9" fillId="0" borderId="43"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49" xfId="0" applyFont="1" applyBorder="1" applyAlignment="1">
      <alignment horizontal="center" vertical="center" wrapText="1"/>
    </xf>
    <xf numFmtId="0" fontId="14" fillId="0" borderId="44" xfId="0" applyFont="1" applyBorder="1" applyAlignment="1">
      <alignment horizontal="center"/>
    </xf>
    <xf numFmtId="0" fontId="14" fillId="0" borderId="26" xfId="0" applyFont="1" applyBorder="1" applyAlignment="1">
      <alignment horizontal="center"/>
    </xf>
    <xf numFmtId="0" fontId="14" fillId="0" borderId="45" xfId="0" applyFont="1" applyBorder="1" applyAlignment="1">
      <alignment horizontal="center"/>
    </xf>
  </cellXfs>
  <cellStyles count="5">
    <cellStyle name="Comma" xfId="4" builtinId="3"/>
    <cellStyle name="Normal" xfId="0" builtinId="0"/>
    <cellStyle name="Normal 2" xfId="1"/>
    <cellStyle name="normální_Rozpočet_žádosti"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topLeftCell="B1" zoomScale="90" zoomScaleNormal="90" workbookViewId="0">
      <selection activeCell="H23" sqref="H23"/>
    </sheetView>
  </sheetViews>
  <sheetFormatPr defaultColWidth="9.28515625" defaultRowHeight="12.75" x14ac:dyDescent="0.2"/>
  <cols>
    <col min="1" max="1" width="41.42578125" bestFit="1" customWidth="1"/>
    <col min="2" max="2" width="91.42578125" bestFit="1" customWidth="1"/>
    <col min="3" max="3" width="12.5703125" bestFit="1" customWidth="1"/>
    <col min="4" max="5" width="13.42578125" bestFit="1" customWidth="1"/>
    <col min="6" max="6" width="13" bestFit="1" customWidth="1"/>
    <col min="7" max="7" width="12.5703125" bestFit="1" customWidth="1"/>
    <col min="8" max="8" width="13.5703125" bestFit="1" customWidth="1"/>
  </cols>
  <sheetData>
    <row r="1" spans="1:8" ht="15.75" x14ac:dyDescent="0.25">
      <c r="A1" s="96"/>
      <c r="B1" s="96"/>
      <c r="C1" s="96"/>
      <c r="D1" s="96"/>
      <c r="E1" s="99" t="s">
        <v>135</v>
      </c>
    </row>
    <row r="2" spans="1:8" ht="16.5" thickBot="1" x14ac:dyDescent="0.3">
      <c r="A2" s="99" t="s">
        <v>136</v>
      </c>
      <c r="B2" s="100" t="s">
        <v>137</v>
      </c>
      <c r="C2" s="96"/>
      <c r="D2" s="96"/>
      <c r="E2" s="96"/>
    </row>
    <row r="3" spans="1:8" ht="48" thickBot="1" x14ac:dyDescent="0.25">
      <c r="A3" s="103" t="s">
        <v>138</v>
      </c>
      <c r="B3" s="101" t="s">
        <v>139</v>
      </c>
      <c r="C3" s="102" t="s">
        <v>140</v>
      </c>
      <c r="D3" s="102" t="s">
        <v>141</v>
      </c>
      <c r="E3" s="102" t="s">
        <v>142</v>
      </c>
      <c r="F3" s="136" t="s">
        <v>231</v>
      </c>
      <c r="G3" s="136" t="s">
        <v>240</v>
      </c>
    </row>
    <row r="4" spans="1:8" ht="16.5" thickBot="1" x14ac:dyDescent="0.25">
      <c r="A4" s="247" t="s">
        <v>143</v>
      </c>
      <c r="B4" s="248"/>
      <c r="C4" s="248"/>
      <c r="D4" s="248"/>
      <c r="E4" s="249"/>
      <c r="H4" s="131">
        <f>SUM(G5:G21)</f>
        <v>2500000</v>
      </c>
    </row>
    <row r="5" spans="1:8" ht="13.5" thickBot="1" x14ac:dyDescent="0.25">
      <c r="A5" s="104" t="s">
        <v>144</v>
      </c>
      <c r="B5" s="124" t="s">
        <v>197</v>
      </c>
      <c r="C5" s="135">
        <v>243173.18181818182</v>
      </c>
      <c r="D5" s="132"/>
      <c r="E5" s="250"/>
      <c r="F5" s="45">
        <v>189318.59534793999</v>
      </c>
      <c r="G5" s="45">
        <f t="shared" ref="G5:G36" si="0">ROUND(C5+F5,-3)</f>
        <v>432000</v>
      </c>
    </row>
    <row r="6" spans="1:8" ht="26.25" thickBot="1" x14ac:dyDescent="0.25">
      <c r="A6" s="105"/>
      <c r="B6" s="124" t="s">
        <v>198</v>
      </c>
      <c r="C6" s="135">
        <v>68365.588235294126</v>
      </c>
      <c r="D6" s="132"/>
      <c r="E6" s="251"/>
      <c r="F6" s="45">
        <v>52943.796887242257</v>
      </c>
      <c r="G6" s="45">
        <f t="shared" si="0"/>
        <v>121000</v>
      </c>
    </row>
    <row r="7" spans="1:8" ht="26.25" thickBot="1" x14ac:dyDescent="0.25">
      <c r="A7" s="105"/>
      <c r="B7" s="124" t="s">
        <v>199</v>
      </c>
      <c r="C7" s="135">
        <v>964116.06291706383</v>
      </c>
      <c r="D7" s="132"/>
      <c r="E7" s="251"/>
      <c r="F7" s="45">
        <v>758632.42617222096</v>
      </c>
      <c r="G7" s="45">
        <f t="shared" si="0"/>
        <v>1723000</v>
      </c>
    </row>
    <row r="8" spans="1:8" ht="26.25" thickBot="1" x14ac:dyDescent="0.25">
      <c r="A8" s="105"/>
      <c r="B8" s="124" t="s">
        <v>200</v>
      </c>
      <c r="C8" s="135">
        <v>111015.90909090909</v>
      </c>
      <c r="D8" s="132"/>
      <c r="E8" s="251"/>
      <c r="F8" s="45">
        <v>85973.132008060391</v>
      </c>
      <c r="G8" s="45">
        <f t="shared" si="0"/>
        <v>197000</v>
      </c>
    </row>
    <row r="9" spans="1:8" ht="26.25" thickBot="1" x14ac:dyDescent="0.25">
      <c r="A9" s="105"/>
      <c r="B9" s="124" t="s">
        <v>201</v>
      </c>
      <c r="C9" s="135">
        <v>0</v>
      </c>
      <c r="D9" s="132"/>
      <c r="E9" s="251"/>
      <c r="F9" s="45">
        <v>0</v>
      </c>
      <c r="G9" s="45">
        <f t="shared" si="0"/>
        <v>0</v>
      </c>
    </row>
    <row r="10" spans="1:8" ht="13.5" thickBot="1" x14ac:dyDescent="0.25">
      <c r="A10" s="105"/>
      <c r="B10" s="124" t="s">
        <v>202</v>
      </c>
      <c r="C10" s="135">
        <v>15000</v>
      </c>
      <c r="D10" s="132"/>
      <c r="E10" s="251"/>
      <c r="F10" s="45">
        <v>11616.325900325477</v>
      </c>
      <c r="G10" s="45">
        <f t="shared" si="0"/>
        <v>27000</v>
      </c>
    </row>
    <row r="11" spans="1:8" ht="13.5" thickBot="1" x14ac:dyDescent="0.25">
      <c r="A11" s="105"/>
      <c r="B11" s="124" t="s">
        <v>203</v>
      </c>
      <c r="C11" s="135">
        <v>0</v>
      </c>
      <c r="D11" s="132"/>
      <c r="E11" s="251"/>
      <c r="F11" s="45">
        <v>0</v>
      </c>
      <c r="G11" s="45">
        <f t="shared" si="0"/>
        <v>0</v>
      </c>
    </row>
    <row r="12" spans="1:8" ht="13.5" thickBot="1" x14ac:dyDescent="0.25">
      <c r="A12" s="105"/>
      <c r="B12" s="124" t="s">
        <v>204</v>
      </c>
      <c r="C12" s="135">
        <v>0</v>
      </c>
      <c r="D12" s="132"/>
      <c r="E12" s="251"/>
      <c r="F12" s="45">
        <v>0</v>
      </c>
      <c r="G12" s="45">
        <f t="shared" si="0"/>
        <v>0</v>
      </c>
    </row>
    <row r="13" spans="1:8" ht="13.5" thickBot="1" x14ac:dyDescent="0.25">
      <c r="A13" s="105"/>
      <c r="B13" s="124" t="s">
        <v>205</v>
      </c>
      <c r="C13" s="135">
        <v>0</v>
      </c>
      <c r="D13" s="132"/>
      <c r="E13" s="251"/>
      <c r="F13" s="45">
        <v>0</v>
      </c>
      <c r="G13" s="45">
        <f t="shared" si="0"/>
        <v>0</v>
      </c>
    </row>
    <row r="14" spans="1:8" ht="26.25" thickBot="1" x14ac:dyDescent="0.25">
      <c r="A14" s="105"/>
      <c r="B14" s="124" t="s">
        <v>206</v>
      </c>
      <c r="C14" s="135">
        <v>0</v>
      </c>
      <c r="D14" s="132"/>
      <c r="E14" s="251"/>
      <c r="F14" s="45">
        <v>0</v>
      </c>
      <c r="G14" s="45">
        <f t="shared" si="0"/>
        <v>0</v>
      </c>
    </row>
    <row r="15" spans="1:8" ht="26.25" thickBot="1" x14ac:dyDescent="0.25">
      <c r="A15" s="105"/>
      <c r="B15" s="124" t="s">
        <v>207</v>
      </c>
      <c r="C15" s="135">
        <v>0</v>
      </c>
      <c r="D15" s="132"/>
      <c r="E15" s="251"/>
      <c r="F15" s="45">
        <v>0</v>
      </c>
      <c r="G15" s="45">
        <f t="shared" si="0"/>
        <v>0</v>
      </c>
    </row>
    <row r="16" spans="1:8" ht="26.25" thickBot="1" x14ac:dyDescent="0.25">
      <c r="A16" s="105"/>
      <c r="B16" s="124" t="s">
        <v>208</v>
      </c>
      <c r="C16" s="135">
        <v>0</v>
      </c>
      <c r="D16" s="132"/>
      <c r="E16" s="251"/>
      <c r="F16" s="45">
        <v>0</v>
      </c>
      <c r="G16" s="45">
        <f t="shared" si="0"/>
        <v>0</v>
      </c>
    </row>
    <row r="17" spans="1:8" ht="13.5" thickBot="1" x14ac:dyDescent="0.25">
      <c r="A17" s="105"/>
      <c r="B17" s="124" t="s">
        <v>209</v>
      </c>
      <c r="C17" s="135">
        <v>0</v>
      </c>
      <c r="D17" s="132"/>
      <c r="E17" s="251"/>
      <c r="F17" s="45">
        <v>0</v>
      </c>
      <c r="G17" s="45">
        <f t="shared" si="0"/>
        <v>0</v>
      </c>
    </row>
    <row r="18" spans="1:8" ht="26.25" thickBot="1" x14ac:dyDescent="0.25">
      <c r="A18" s="105"/>
      <c r="B18" s="124" t="s">
        <v>210</v>
      </c>
      <c r="C18" s="135">
        <v>0</v>
      </c>
      <c r="D18" s="132"/>
      <c r="E18" s="251"/>
      <c r="F18" s="45">
        <v>0</v>
      </c>
      <c r="G18" s="45">
        <f t="shared" si="0"/>
        <v>0</v>
      </c>
    </row>
    <row r="19" spans="1:8" ht="13.5" thickBot="1" x14ac:dyDescent="0.25">
      <c r="A19" s="105"/>
      <c r="B19" s="124" t="s">
        <v>211</v>
      </c>
      <c r="C19" s="135">
        <v>0</v>
      </c>
      <c r="D19" s="132"/>
      <c r="E19" s="251"/>
      <c r="F19" s="45">
        <v>0</v>
      </c>
      <c r="G19" s="45">
        <f t="shared" si="0"/>
        <v>0</v>
      </c>
    </row>
    <row r="20" spans="1:8" ht="13.5" thickBot="1" x14ac:dyDescent="0.25">
      <c r="A20" s="105" t="s">
        <v>145</v>
      </c>
      <c r="B20" s="124" t="s">
        <v>212</v>
      </c>
      <c r="C20" s="135">
        <v>0</v>
      </c>
      <c r="D20" s="132"/>
      <c r="E20" s="251"/>
      <c r="F20" s="45">
        <v>0</v>
      </c>
      <c r="G20" s="45">
        <f t="shared" si="0"/>
        <v>0</v>
      </c>
    </row>
    <row r="21" spans="1:8" ht="13.5" thickBot="1" x14ac:dyDescent="0.25">
      <c r="A21" s="97"/>
      <c r="B21" s="124" t="s">
        <v>213</v>
      </c>
      <c r="C21" s="135">
        <v>0</v>
      </c>
      <c r="D21" s="132"/>
      <c r="E21" s="252"/>
      <c r="F21" s="45">
        <v>0</v>
      </c>
      <c r="G21" s="45">
        <f t="shared" si="0"/>
        <v>0</v>
      </c>
    </row>
    <row r="22" spans="1:8" ht="16.5" thickBot="1" x14ac:dyDescent="0.25">
      <c r="A22" s="171" t="s">
        <v>147</v>
      </c>
      <c r="B22" s="125"/>
      <c r="C22" s="133"/>
      <c r="D22" s="133"/>
      <c r="E22" s="172"/>
      <c r="F22" s="45"/>
      <c r="G22" s="45">
        <f t="shared" si="0"/>
        <v>0</v>
      </c>
    </row>
    <row r="23" spans="1:8" ht="13.5" thickBot="1" x14ac:dyDescent="0.25">
      <c r="A23" s="104" t="s">
        <v>148</v>
      </c>
      <c r="B23" s="98" t="s">
        <v>197</v>
      </c>
      <c r="C23" s="134">
        <v>1215865.9090909089</v>
      </c>
      <c r="D23" s="134"/>
      <c r="E23" s="173"/>
      <c r="F23" s="45">
        <v>1115045.42617504</v>
      </c>
      <c r="G23" s="45">
        <f t="shared" si="0"/>
        <v>2331000</v>
      </c>
      <c r="H23" s="131">
        <f>SUM(G23:G56)</f>
        <v>8500000</v>
      </c>
    </row>
    <row r="24" spans="1:8" ht="26.25" thickBot="1" x14ac:dyDescent="0.25">
      <c r="A24" s="105"/>
      <c r="B24" s="98" t="s">
        <v>198</v>
      </c>
      <c r="C24" s="134">
        <v>136731.17647058825</v>
      </c>
      <c r="D24" s="134"/>
      <c r="E24" s="174"/>
      <c r="F24" s="45">
        <v>125055.96075420604</v>
      </c>
      <c r="G24" s="45">
        <f t="shared" si="0"/>
        <v>262000</v>
      </c>
    </row>
    <row r="25" spans="1:8" ht="26.25" thickBot="1" x14ac:dyDescent="0.25">
      <c r="A25" s="105"/>
      <c r="B25" s="98" t="s">
        <v>199</v>
      </c>
      <c r="C25" s="134">
        <v>321372.02097235463</v>
      </c>
      <c r="D25" s="134"/>
      <c r="E25" s="174"/>
      <c r="F25" s="45">
        <v>293930.67389326292</v>
      </c>
      <c r="G25" s="45">
        <f t="shared" si="0"/>
        <v>615000</v>
      </c>
    </row>
    <row r="26" spans="1:8" ht="26.25" thickBot="1" x14ac:dyDescent="0.25">
      <c r="A26" s="105"/>
      <c r="B26" s="98" t="s">
        <v>200</v>
      </c>
      <c r="C26" s="134">
        <v>277539.77272727271</v>
      </c>
      <c r="D26" s="134"/>
      <c r="E26" s="174"/>
      <c r="F26" s="45">
        <v>253841.17815572946</v>
      </c>
      <c r="G26" s="45">
        <f t="shared" si="0"/>
        <v>531000</v>
      </c>
    </row>
    <row r="27" spans="1:8" ht="26.25" thickBot="1" x14ac:dyDescent="0.25">
      <c r="A27" s="105"/>
      <c r="B27" s="98" t="s">
        <v>201</v>
      </c>
      <c r="C27" s="134">
        <v>6400</v>
      </c>
      <c r="D27" s="134"/>
      <c r="E27" s="174"/>
      <c r="F27" s="45">
        <v>5853.5161437675542</v>
      </c>
      <c r="G27" s="45">
        <f t="shared" si="0"/>
        <v>12000</v>
      </c>
    </row>
    <row r="28" spans="1:8" ht="13.5" thickBot="1" x14ac:dyDescent="0.25">
      <c r="A28" s="105"/>
      <c r="B28" s="98" t="s">
        <v>202</v>
      </c>
      <c r="C28" s="134">
        <v>15000</v>
      </c>
      <c r="D28" s="134"/>
      <c r="E28" s="174"/>
      <c r="F28" s="45">
        <v>13719.178461955205</v>
      </c>
      <c r="G28" s="45">
        <f t="shared" si="0"/>
        <v>29000</v>
      </c>
    </row>
    <row r="29" spans="1:8" ht="13.5" thickBot="1" x14ac:dyDescent="0.25">
      <c r="A29" s="105"/>
      <c r="B29" s="98" t="s">
        <v>203</v>
      </c>
      <c r="C29" s="134">
        <v>0</v>
      </c>
      <c r="D29" s="134"/>
      <c r="E29" s="174"/>
      <c r="F29" s="45">
        <v>0</v>
      </c>
      <c r="G29" s="45">
        <f t="shared" si="0"/>
        <v>0</v>
      </c>
    </row>
    <row r="30" spans="1:8" ht="13.5" thickBot="1" x14ac:dyDescent="0.25">
      <c r="A30" s="105"/>
      <c r="B30" s="98" t="s">
        <v>204</v>
      </c>
      <c r="C30" s="134">
        <v>0</v>
      </c>
      <c r="D30" s="134"/>
      <c r="E30" s="174"/>
      <c r="F30" s="45">
        <v>0</v>
      </c>
      <c r="G30" s="45">
        <f t="shared" si="0"/>
        <v>0</v>
      </c>
    </row>
    <row r="31" spans="1:8" ht="13.5" thickBot="1" x14ac:dyDescent="0.25">
      <c r="A31" s="105"/>
      <c r="B31" s="98" t="s">
        <v>205</v>
      </c>
      <c r="C31" s="134">
        <v>0</v>
      </c>
      <c r="D31" s="134"/>
      <c r="E31" s="174"/>
      <c r="F31" s="45">
        <v>0</v>
      </c>
      <c r="G31" s="45">
        <f t="shared" si="0"/>
        <v>0</v>
      </c>
    </row>
    <row r="32" spans="1:8" ht="26.25" thickBot="1" x14ac:dyDescent="0.25">
      <c r="A32" s="105"/>
      <c r="B32" s="98" t="s">
        <v>206</v>
      </c>
      <c r="C32" s="134">
        <v>0</v>
      </c>
      <c r="D32" s="134"/>
      <c r="E32" s="174"/>
      <c r="F32" s="45">
        <v>0</v>
      </c>
      <c r="G32" s="45">
        <f t="shared" si="0"/>
        <v>0</v>
      </c>
    </row>
    <row r="33" spans="1:7" ht="26.25" thickBot="1" x14ac:dyDescent="0.25">
      <c r="A33" s="105"/>
      <c r="B33" s="98" t="s">
        <v>207</v>
      </c>
      <c r="C33" s="134">
        <v>0</v>
      </c>
      <c r="D33" s="134"/>
      <c r="E33" s="174"/>
      <c r="F33" s="45">
        <v>0</v>
      </c>
      <c r="G33" s="45">
        <f t="shared" si="0"/>
        <v>0</v>
      </c>
    </row>
    <row r="34" spans="1:7" ht="26.25" thickBot="1" x14ac:dyDescent="0.25">
      <c r="A34" s="105"/>
      <c r="B34" s="98" t="s">
        <v>208</v>
      </c>
      <c r="C34" s="134">
        <v>0</v>
      </c>
      <c r="D34" s="134"/>
      <c r="E34" s="174"/>
      <c r="F34" s="45">
        <v>0</v>
      </c>
      <c r="G34" s="45">
        <f t="shared" si="0"/>
        <v>0</v>
      </c>
    </row>
    <row r="35" spans="1:7" ht="13.5" thickBot="1" x14ac:dyDescent="0.25">
      <c r="A35" s="105"/>
      <c r="B35" s="98" t="s">
        <v>209</v>
      </c>
      <c r="C35" s="134">
        <v>0</v>
      </c>
      <c r="D35" s="134"/>
      <c r="E35" s="174"/>
      <c r="F35" s="45">
        <v>0</v>
      </c>
      <c r="G35" s="45">
        <f t="shared" si="0"/>
        <v>0</v>
      </c>
    </row>
    <row r="36" spans="1:7" ht="26.25" thickBot="1" x14ac:dyDescent="0.25">
      <c r="A36" s="105"/>
      <c r="B36" s="98" t="s">
        <v>210</v>
      </c>
      <c r="C36" s="134">
        <v>0</v>
      </c>
      <c r="D36" s="134"/>
      <c r="E36" s="174"/>
      <c r="F36" s="45">
        <v>0</v>
      </c>
      <c r="G36" s="45">
        <f t="shared" si="0"/>
        <v>0</v>
      </c>
    </row>
    <row r="37" spans="1:7" ht="13.5" thickBot="1" x14ac:dyDescent="0.25">
      <c r="A37" s="105"/>
      <c r="B37" s="98" t="s">
        <v>211</v>
      </c>
      <c r="C37" s="134">
        <v>0</v>
      </c>
      <c r="D37" s="134"/>
      <c r="E37" s="174"/>
      <c r="F37" s="45">
        <v>0</v>
      </c>
      <c r="G37" s="45">
        <f t="shared" ref="G37:G68" si="1">ROUND(C37+F37,-3)</f>
        <v>0</v>
      </c>
    </row>
    <row r="38" spans="1:7" ht="13.5" thickBot="1" x14ac:dyDescent="0.25">
      <c r="A38" s="105" t="s">
        <v>149</v>
      </c>
      <c r="B38" s="98" t="s">
        <v>212</v>
      </c>
      <c r="C38" s="134">
        <v>0</v>
      </c>
      <c r="D38" s="134"/>
      <c r="E38" s="174"/>
      <c r="F38" s="45">
        <v>0</v>
      </c>
      <c r="G38" s="45">
        <f t="shared" si="1"/>
        <v>0</v>
      </c>
    </row>
    <row r="39" spans="1:7" ht="13.5" thickBot="1" x14ac:dyDescent="0.25">
      <c r="A39" s="105"/>
      <c r="B39" s="98" t="s">
        <v>213</v>
      </c>
      <c r="C39" s="134">
        <v>0</v>
      </c>
      <c r="D39" s="134"/>
      <c r="E39" s="174"/>
      <c r="F39" s="45">
        <v>0</v>
      </c>
      <c r="G39" s="45">
        <f t="shared" si="1"/>
        <v>0</v>
      </c>
    </row>
    <row r="40" spans="1:7" ht="13.5" thickBot="1" x14ac:dyDescent="0.25">
      <c r="A40" s="104" t="s">
        <v>150</v>
      </c>
      <c r="B40" s="98" t="s">
        <v>197</v>
      </c>
      <c r="C40" s="134">
        <v>486346.36363636365</v>
      </c>
      <c r="D40" s="134"/>
      <c r="E40" s="173"/>
      <c r="F40" s="45">
        <v>301022.76862238004</v>
      </c>
      <c r="G40" s="45">
        <f t="shared" si="1"/>
        <v>787000</v>
      </c>
    </row>
    <row r="41" spans="1:7" ht="26.25" thickBot="1" x14ac:dyDescent="0.25">
      <c r="A41" s="105"/>
      <c r="B41" s="98" t="s">
        <v>198</v>
      </c>
      <c r="C41" s="134">
        <v>68365.588235294126</v>
      </c>
      <c r="D41" s="134"/>
      <c r="E41" s="174"/>
      <c r="F41" s="45">
        <v>42314.696249015258</v>
      </c>
      <c r="G41" s="45">
        <f t="shared" si="1"/>
        <v>111000</v>
      </c>
    </row>
    <row r="42" spans="1:7" ht="26.25" thickBot="1" x14ac:dyDescent="0.25">
      <c r="A42" s="105"/>
      <c r="B42" s="98" t="s">
        <v>199</v>
      </c>
      <c r="C42" s="134">
        <v>1928232.1258341277</v>
      </c>
      <c r="D42" s="134"/>
      <c r="E42" s="174"/>
      <c r="F42" s="45">
        <v>1193474.0679981667</v>
      </c>
      <c r="G42" s="45">
        <f t="shared" si="1"/>
        <v>3122000</v>
      </c>
    </row>
    <row r="43" spans="1:7" ht="26.25" thickBot="1" x14ac:dyDescent="0.25">
      <c r="A43" s="105"/>
      <c r="B43" s="98" t="s">
        <v>200</v>
      </c>
      <c r="C43" s="134">
        <v>333047.72727272724</v>
      </c>
      <c r="D43" s="134"/>
      <c r="E43" s="174"/>
      <c r="F43" s="45">
        <v>206138.99155620564</v>
      </c>
      <c r="G43" s="45">
        <f t="shared" si="1"/>
        <v>539000</v>
      </c>
    </row>
    <row r="44" spans="1:7" ht="26.25" thickBot="1" x14ac:dyDescent="0.25">
      <c r="A44" s="105"/>
      <c r="B44" s="98" t="s">
        <v>201</v>
      </c>
      <c r="C44" s="134">
        <v>0</v>
      </c>
      <c r="D44" s="134"/>
      <c r="E44" s="174"/>
      <c r="F44" s="45">
        <v>0</v>
      </c>
      <c r="G44" s="45">
        <f t="shared" si="1"/>
        <v>0</v>
      </c>
    </row>
    <row r="45" spans="1:7" ht="13.5" thickBot="1" x14ac:dyDescent="0.25">
      <c r="A45" s="105"/>
      <c r="B45" s="98" t="s">
        <v>202</v>
      </c>
      <c r="C45" s="134">
        <v>30000</v>
      </c>
      <c r="D45" s="134"/>
      <c r="E45" s="174"/>
      <c r="F45" s="45">
        <v>18568.418999064528</v>
      </c>
      <c r="G45" s="45">
        <f t="shared" si="1"/>
        <v>49000</v>
      </c>
    </row>
    <row r="46" spans="1:7" ht="13.5" thickBot="1" x14ac:dyDescent="0.25">
      <c r="A46" s="105"/>
      <c r="B46" s="98" t="s">
        <v>203</v>
      </c>
      <c r="C46" s="134">
        <v>50000</v>
      </c>
      <c r="D46" s="134"/>
      <c r="E46" s="174"/>
      <c r="F46" s="45">
        <v>30947.36499844088</v>
      </c>
      <c r="G46" s="45">
        <f t="shared" si="1"/>
        <v>81000</v>
      </c>
    </row>
    <row r="47" spans="1:7" ht="13.5" thickBot="1" x14ac:dyDescent="0.25">
      <c r="A47" s="105"/>
      <c r="B47" s="98" t="s">
        <v>204</v>
      </c>
      <c r="C47" s="134">
        <v>0</v>
      </c>
      <c r="D47" s="134"/>
      <c r="E47" s="174"/>
      <c r="F47" s="45">
        <v>0</v>
      </c>
      <c r="G47" s="45">
        <f t="shared" si="1"/>
        <v>0</v>
      </c>
    </row>
    <row r="48" spans="1:7" ht="13.5" thickBot="1" x14ac:dyDescent="0.25">
      <c r="A48" s="105"/>
      <c r="B48" s="98" t="s">
        <v>205</v>
      </c>
      <c r="C48" s="134">
        <v>19354.83870967742</v>
      </c>
      <c r="D48" s="134"/>
      <c r="E48" s="174"/>
      <c r="F48" s="45">
        <v>11979.625160686792</v>
      </c>
      <c r="G48" s="45">
        <f t="shared" si="1"/>
        <v>31000</v>
      </c>
    </row>
    <row r="49" spans="1:8" ht="26.25" thickBot="1" x14ac:dyDescent="0.25">
      <c r="A49" s="105"/>
      <c r="B49" s="98" t="s">
        <v>206</v>
      </c>
      <c r="C49" s="134">
        <v>0</v>
      </c>
      <c r="D49" s="134"/>
      <c r="E49" s="174"/>
      <c r="F49" s="45">
        <v>0</v>
      </c>
      <c r="G49" s="45">
        <f t="shared" si="1"/>
        <v>0</v>
      </c>
    </row>
    <row r="50" spans="1:8" ht="26.25" thickBot="1" x14ac:dyDescent="0.25">
      <c r="A50" s="105"/>
      <c r="B50" s="98" t="s">
        <v>207</v>
      </c>
      <c r="C50" s="134">
        <v>0</v>
      </c>
      <c r="D50" s="134"/>
      <c r="E50" s="174"/>
      <c r="F50" s="45">
        <v>0</v>
      </c>
      <c r="G50" s="45">
        <f t="shared" si="1"/>
        <v>0</v>
      </c>
    </row>
    <row r="51" spans="1:8" ht="26.25" thickBot="1" x14ac:dyDescent="0.25">
      <c r="A51" s="105"/>
      <c r="B51" s="98" t="s">
        <v>208</v>
      </c>
      <c r="C51" s="134">
        <v>0</v>
      </c>
      <c r="D51" s="134"/>
      <c r="E51" s="174"/>
      <c r="F51" s="45">
        <v>0</v>
      </c>
      <c r="G51" s="45">
        <f t="shared" si="1"/>
        <v>0</v>
      </c>
    </row>
    <row r="52" spans="1:8" ht="13.5" thickBot="1" x14ac:dyDescent="0.25">
      <c r="A52" s="105"/>
      <c r="B52" s="98" t="s">
        <v>209</v>
      </c>
      <c r="C52" s="134">
        <v>0</v>
      </c>
      <c r="D52" s="134"/>
      <c r="E52" s="174"/>
      <c r="F52" s="45">
        <v>0</v>
      </c>
      <c r="G52" s="45">
        <f t="shared" si="1"/>
        <v>0</v>
      </c>
    </row>
    <row r="53" spans="1:8" ht="26.25" thickBot="1" x14ac:dyDescent="0.25">
      <c r="A53" s="105"/>
      <c r="B53" s="98" t="s">
        <v>210</v>
      </c>
      <c r="C53" s="134">
        <v>0</v>
      </c>
      <c r="D53" s="134"/>
      <c r="E53" s="174"/>
      <c r="F53" s="45">
        <v>0</v>
      </c>
      <c r="G53" s="45">
        <f t="shared" si="1"/>
        <v>0</v>
      </c>
    </row>
    <row r="54" spans="1:8" ht="13.5" thickBot="1" x14ac:dyDescent="0.25">
      <c r="A54" s="105"/>
      <c r="B54" s="98" t="s">
        <v>211</v>
      </c>
      <c r="C54" s="134">
        <v>0</v>
      </c>
      <c r="D54" s="134"/>
      <c r="E54" s="174"/>
      <c r="F54" s="45">
        <v>0</v>
      </c>
      <c r="G54" s="45">
        <f t="shared" si="1"/>
        <v>0</v>
      </c>
    </row>
    <row r="55" spans="1:8" ht="13.5" thickBot="1" x14ac:dyDescent="0.25">
      <c r="A55" s="105" t="s">
        <v>151</v>
      </c>
      <c r="B55" s="98" t="s">
        <v>212</v>
      </c>
      <c r="C55" s="134">
        <v>0</v>
      </c>
      <c r="D55" s="134"/>
      <c r="E55" s="174"/>
      <c r="F55" s="45">
        <v>0</v>
      </c>
      <c r="G55" s="45">
        <f t="shared" si="1"/>
        <v>0</v>
      </c>
    </row>
    <row r="56" spans="1:8" ht="13.5" thickBot="1" x14ac:dyDescent="0.25">
      <c r="A56" s="105"/>
      <c r="B56" s="98" t="s">
        <v>213</v>
      </c>
      <c r="C56" s="134">
        <v>0</v>
      </c>
      <c r="D56" s="134"/>
      <c r="E56" s="174"/>
      <c r="F56" s="45">
        <v>0</v>
      </c>
      <c r="G56" s="45">
        <f t="shared" si="1"/>
        <v>0</v>
      </c>
    </row>
    <row r="57" spans="1:8" ht="16.5" thickBot="1" x14ac:dyDescent="0.25">
      <c r="A57" s="171" t="s">
        <v>152</v>
      </c>
      <c r="B57" s="125"/>
      <c r="C57" s="133"/>
      <c r="D57" s="133"/>
      <c r="E57" s="172"/>
      <c r="F57" s="45"/>
      <c r="G57" s="45">
        <f t="shared" si="1"/>
        <v>0</v>
      </c>
      <c r="H57" s="131">
        <f>SUM(G58:G91)</f>
        <v>8000000</v>
      </c>
    </row>
    <row r="58" spans="1:8" ht="13.5" thickBot="1" x14ac:dyDescent="0.25">
      <c r="A58" s="104" t="s">
        <v>153</v>
      </c>
      <c r="B58" s="98" t="s">
        <v>197</v>
      </c>
      <c r="C58" s="134">
        <v>486346.36363636365</v>
      </c>
      <c r="D58" s="134"/>
      <c r="E58" s="173"/>
      <c r="F58" s="45">
        <v>343421.43073650805</v>
      </c>
      <c r="G58" s="45">
        <f t="shared" si="1"/>
        <v>830000</v>
      </c>
    </row>
    <row r="59" spans="1:8" ht="26.25" thickBot="1" x14ac:dyDescent="0.25">
      <c r="A59" s="105"/>
      <c r="B59" s="98" t="s">
        <v>198</v>
      </c>
      <c r="C59" s="134">
        <v>22788.529411764706</v>
      </c>
      <c r="D59" s="134"/>
      <c r="E59" s="174"/>
      <c r="F59" s="45">
        <v>16091.555237412455</v>
      </c>
      <c r="G59" s="45">
        <f t="shared" si="1"/>
        <v>39000</v>
      </c>
    </row>
    <row r="60" spans="1:8" ht="26.25" thickBot="1" x14ac:dyDescent="0.25">
      <c r="A60" s="105"/>
      <c r="B60" s="98" t="s">
        <v>199</v>
      </c>
      <c r="C60" s="134">
        <v>1285488.0838894185</v>
      </c>
      <c r="D60" s="134"/>
      <c r="E60" s="174"/>
      <c r="F60" s="45">
        <v>906715.55001101003</v>
      </c>
      <c r="G60" s="45">
        <f t="shared" si="1"/>
        <v>2192000</v>
      </c>
    </row>
    <row r="61" spans="1:8" ht="26.25" thickBot="1" x14ac:dyDescent="0.25">
      <c r="A61" s="105"/>
      <c r="B61" s="98" t="s">
        <v>200</v>
      </c>
      <c r="C61" s="134">
        <v>333047.72727272724</v>
      </c>
      <c r="D61" s="134"/>
      <c r="E61" s="174"/>
      <c r="F61" s="45">
        <v>235173.39812796444</v>
      </c>
      <c r="G61" s="45">
        <f t="shared" si="1"/>
        <v>568000</v>
      </c>
    </row>
    <row r="62" spans="1:8" ht="26.25" thickBot="1" x14ac:dyDescent="0.25">
      <c r="A62" s="105"/>
      <c r="B62" s="98" t="s">
        <v>201</v>
      </c>
      <c r="C62" s="134">
        <v>0</v>
      </c>
      <c r="D62" s="134"/>
      <c r="E62" s="174"/>
      <c r="F62" s="45">
        <v>0</v>
      </c>
      <c r="G62" s="45">
        <f t="shared" si="1"/>
        <v>0</v>
      </c>
    </row>
    <row r="63" spans="1:8" ht="13.5" thickBot="1" x14ac:dyDescent="0.25">
      <c r="A63" s="105"/>
      <c r="B63" s="98" t="s">
        <v>202</v>
      </c>
      <c r="C63" s="134">
        <v>0</v>
      </c>
      <c r="D63" s="134"/>
      <c r="E63" s="174"/>
      <c r="F63" s="45">
        <v>0</v>
      </c>
      <c r="G63" s="45">
        <f t="shared" si="1"/>
        <v>0</v>
      </c>
    </row>
    <row r="64" spans="1:8" ht="13.5" thickBot="1" x14ac:dyDescent="0.25">
      <c r="A64" s="105"/>
      <c r="B64" s="98" t="s">
        <v>203</v>
      </c>
      <c r="C64" s="134">
        <v>0</v>
      </c>
      <c r="D64" s="134"/>
      <c r="E64" s="174"/>
      <c r="F64" s="45">
        <v>0</v>
      </c>
      <c r="G64" s="45">
        <f t="shared" si="1"/>
        <v>0</v>
      </c>
    </row>
    <row r="65" spans="1:7" ht="13.5" thickBot="1" x14ac:dyDescent="0.25">
      <c r="A65" s="105"/>
      <c r="B65" s="98" t="s">
        <v>204</v>
      </c>
      <c r="C65" s="134">
        <v>0</v>
      </c>
      <c r="D65" s="134"/>
      <c r="E65" s="174"/>
      <c r="F65" s="45">
        <v>0</v>
      </c>
      <c r="G65" s="45">
        <f t="shared" si="1"/>
        <v>0</v>
      </c>
    </row>
    <row r="66" spans="1:7" ht="13.5" thickBot="1" x14ac:dyDescent="0.25">
      <c r="A66" s="105"/>
      <c r="B66" s="98" t="s">
        <v>205</v>
      </c>
      <c r="C66" s="134">
        <v>38709.677419354841</v>
      </c>
      <c r="D66" s="134"/>
      <c r="E66" s="174"/>
      <c r="F66" s="45">
        <v>27333.879302206791</v>
      </c>
      <c r="G66" s="45">
        <f t="shared" si="1"/>
        <v>66000</v>
      </c>
    </row>
    <row r="67" spans="1:7" ht="26.25" thickBot="1" x14ac:dyDescent="0.25">
      <c r="A67" s="105"/>
      <c r="B67" s="98" t="s">
        <v>206</v>
      </c>
      <c r="C67" s="134">
        <v>0</v>
      </c>
      <c r="D67" s="134"/>
      <c r="E67" s="174"/>
      <c r="F67" s="45">
        <v>0</v>
      </c>
      <c r="G67" s="45">
        <f t="shared" si="1"/>
        <v>0</v>
      </c>
    </row>
    <row r="68" spans="1:7" ht="26.25" thickBot="1" x14ac:dyDescent="0.25">
      <c r="A68" s="105"/>
      <c r="B68" s="98" t="s">
        <v>207</v>
      </c>
      <c r="C68" s="134">
        <v>13846.153846153848</v>
      </c>
      <c r="D68" s="134"/>
      <c r="E68" s="174"/>
      <c r="F68" s="45">
        <v>9777.1183657893544</v>
      </c>
      <c r="G68" s="45">
        <f t="shared" si="1"/>
        <v>24000</v>
      </c>
    </row>
    <row r="69" spans="1:7" ht="26.25" thickBot="1" x14ac:dyDescent="0.25">
      <c r="A69" s="105"/>
      <c r="B69" s="98" t="s">
        <v>208</v>
      </c>
      <c r="C69" s="134">
        <v>20000</v>
      </c>
      <c r="D69" s="134"/>
      <c r="E69" s="174"/>
      <c r="F69" s="45">
        <v>14122.504306140176</v>
      </c>
      <c r="G69" s="45">
        <f t="shared" ref="G69:G100" si="2">ROUND(C69+F69,-3)</f>
        <v>34000</v>
      </c>
    </row>
    <row r="70" spans="1:7" ht="13.5" thickBot="1" x14ac:dyDescent="0.25">
      <c r="A70" s="105"/>
      <c r="B70" s="98" t="s">
        <v>209</v>
      </c>
      <c r="C70" s="134">
        <v>0</v>
      </c>
      <c r="D70" s="134"/>
      <c r="E70" s="174"/>
      <c r="F70" s="45">
        <v>0</v>
      </c>
      <c r="G70" s="45">
        <f t="shared" si="2"/>
        <v>0</v>
      </c>
    </row>
    <row r="71" spans="1:7" ht="26.25" thickBot="1" x14ac:dyDescent="0.25">
      <c r="A71" s="105"/>
      <c r="B71" s="98" t="s">
        <v>210</v>
      </c>
      <c r="C71" s="134">
        <v>0</v>
      </c>
      <c r="D71" s="134"/>
      <c r="E71" s="174"/>
      <c r="F71" s="45">
        <v>0</v>
      </c>
      <c r="G71" s="45">
        <f t="shared" si="2"/>
        <v>0</v>
      </c>
    </row>
    <row r="72" spans="1:7" ht="13.5" thickBot="1" x14ac:dyDescent="0.25">
      <c r="A72" s="105"/>
      <c r="B72" s="98" t="s">
        <v>211</v>
      </c>
      <c r="C72" s="134">
        <v>50000</v>
      </c>
      <c r="D72" s="134"/>
      <c r="E72" s="174"/>
      <c r="F72" s="45">
        <v>35306.260765350438</v>
      </c>
      <c r="G72" s="45">
        <f t="shared" si="2"/>
        <v>85000</v>
      </c>
    </row>
    <row r="73" spans="1:7" ht="13.5" thickBot="1" x14ac:dyDescent="0.25">
      <c r="A73" s="105" t="s">
        <v>154</v>
      </c>
      <c r="B73" s="98" t="s">
        <v>212</v>
      </c>
      <c r="C73" s="134">
        <v>0</v>
      </c>
      <c r="D73" s="134"/>
      <c r="E73" s="174"/>
      <c r="F73" s="45">
        <v>0</v>
      </c>
      <c r="G73" s="45">
        <f t="shared" si="2"/>
        <v>0</v>
      </c>
    </row>
    <row r="74" spans="1:7" ht="13.5" thickBot="1" x14ac:dyDescent="0.25">
      <c r="A74" s="105"/>
      <c r="B74" s="98" t="s">
        <v>213</v>
      </c>
      <c r="C74" s="134">
        <v>27692.307692307695</v>
      </c>
      <c r="D74" s="134"/>
      <c r="E74" s="174"/>
      <c r="F74" s="45">
        <v>19554.236731578709</v>
      </c>
      <c r="G74" s="45">
        <f t="shared" si="2"/>
        <v>47000</v>
      </c>
    </row>
    <row r="75" spans="1:7" ht="13.5" thickBot="1" x14ac:dyDescent="0.25">
      <c r="A75" s="104" t="s">
        <v>155</v>
      </c>
      <c r="B75" s="98" t="s">
        <v>197</v>
      </c>
      <c r="C75" s="134">
        <v>243173.18181818182</v>
      </c>
      <c r="D75" s="134"/>
      <c r="E75" s="173"/>
      <c r="F75" s="45">
        <v>156048.82499642606</v>
      </c>
      <c r="G75" s="45">
        <f t="shared" si="2"/>
        <v>399000</v>
      </c>
    </row>
    <row r="76" spans="1:7" ht="26.25" thickBot="1" x14ac:dyDescent="0.25">
      <c r="A76" s="105"/>
      <c r="B76" s="98" t="s">
        <v>198</v>
      </c>
      <c r="C76" s="134">
        <v>68365.588235294126</v>
      </c>
      <c r="D76" s="134"/>
      <c r="E76" s="174"/>
      <c r="F76" s="45">
        <v>43871.489588369877</v>
      </c>
      <c r="G76" s="45">
        <f t="shared" si="2"/>
        <v>112000</v>
      </c>
    </row>
    <row r="77" spans="1:7" ht="26.25" thickBot="1" x14ac:dyDescent="0.25">
      <c r="A77" s="105"/>
      <c r="B77" s="98" t="s">
        <v>199</v>
      </c>
      <c r="C77" s="134">
        <v>1928232.1258341277</v>
      </c>
      <c r="D77" s="134"/>
      <c r="E77" s="174"/>
      <c r="F77" s="45">
        <v>1237382.9848628421</v>
      </c>
      <c r="G77" s="45">
        <f t="shared" si="2"/>
        <v>3166000</v>
      </c>
    </row>
    <row r="78" spans="1:7" ht="26.25" thickBot="1" x14ac:dyDescent="0.25">
      <c r="A78" s="105"/>
      <c r="B78" s="98" t="s">
        <v>200</v>
      </c>
      <c r="C78" s="134">
        <v>166523.86363636362</v>
      </c>
      <c r="D78" s="134"/>
      <c r="E78" s="174"/>
      <c r="F78" s="45">
        <v>106861.50939847056</v>
      </c>
      <c r="G78" s="45">
        <f t="shared" si="2"/>
        <v>273000</v>
      </c>
    </row>
    <row r="79" spans="1:7" ht="26.25" thickBot="1" x14ac:dyDescent="0.25">
      <c r="A79" s="105"/>
      <c r="B79" s="98" t="s">
        <v>201</v>
      </c>
      <c r="C79" s="134">
        <v>0</v>
      </c>
      <c r="D79" s="134"/>
      <c r="E79" s="174"/>
      <c r="F79" s="45">
        <v>0</v>
      </c>
      <c r="G79" s="45">
        <f t="shared" si="2"/>
        <v>0</v>
      </c>
    </row>
    <row r="80" spans="1:7" ht="13.5" thickBot="1" x14ac:dyDescent="0.25">
      <c r="A80" s="105"/>
      <c r="B80" s="98" t="s">
        <v>202</v>
      </c>
      <c r="C80" s="134">
        <v>0</v>
      </c>
      <c r="D80" s="134"/>
      <c r="E80" s="174"/>
      <c r="F80" s="45">
        <v>0</v>
      </c>
      <c r="G80" s="45">
        <f t="shared" si="2"/>
        <v>0</v>
      </c>
    </row>
    <row r="81" spans="1:8" ht="13.5" thickBot="1" x14ac:dyDescent="0.25">
      <c r="A81" s="105"/>
      <c r="B81" s="98" t="s">
        <v>203</v>
      </c>
      <c r="C81" s="134">
        <v>0</v>
      </c>
      <c r="D81" s="134"/>
      <c r="E81" s="174"/>
      <c r="F81" s="45">
        <v>0</v>
      </c>
      <c r="G81" s="45">
        <f t="shared" si="2"/>
        <v>0</v>
      </c>
    </row>
    <row r="82" spans="1:8" ht="13.5" thickBot="1" x14ac:dyDescent="0.25">
      <c r="A82" s="105"/>
      <c r="B82" s="98" t="s">
        <v>204</v>
      </c>
      <c r="C82" s="134">
        <v>0</v>
      </c>
      <c r="D82" s="134"/>
      <c r="E82" s="174"/>
      <c r="F82" s="45">
        <v>0</v>
      </c>
      <c r="G82" s="45">
        <f t="shared" si="2"/>
        <v>0</v>
      </c>
    </row>
    <row r="83" spans="1:8" ht="13.5" thickBot="1" x14ac:dyDescent="0.25">
      <c r="A83" s="105"/>
      <c r="B83" s="98" t="s">
        <v>205</v>
      </c>
      <c r="C83" s="134">
        <v>38709.677419354841</v>
      </c>
      <c r="D83" s="134"/>
      <c r="E83" s="174"/>
      <c r="F83" s="45">
        <v>24840.731334417898</v>
      </c>
      <c r="G83" s="45">
        <f t="shared" si="2"/>
        <v>64000</v>
      </c>
    </row>
    <row r="84" spans="1:8" ht="26.25" thickBot="1" x14ac:dyDescent="0.25">
      <c r="A84" s="105"/>
      <c r="B84" s="98" t="s">
        <v>206</v>
      </c>
      <c r="C84" s="134">
        <v>0</v>
      </c>
      <c r="D84" s="134"/>
      <c r="E84" s="174"/>
      <c r="F84" s="45">
        <v>0</v>
      </c>
      <c r="G84" s="45">
        <f t="shared" si="2"/>
        <v>0</v>
      </c>
    </row>
    <row r="85" spans="1:8" ht="26.25" thickBot="1" x14ac:dyDescent="0.25">
      <c r="A85" s="105"/>
      <c r="B85" s="98" t="s">
        <v>207</v>
      </c>
      <c r="C85" s="134">
        <v>13846.153846153848</v>
      </c>
      <c r="D85" s="134"/>
      <c r="E85" s="174"/>
      <c r="F85" s="45">
        <v>8885.338515772557</v>
      </c>
      <c r="G85" s="45">
        <f t="shared" si="2"/>
        <v>23000</v>
      </c>
    </row>
    <row r="86" spans="1:8" ht="26.25" thickBot="1" x14ac:dyDescent="0.25">
      <c r="A86" s="105"/>
      <c r="B86" s="98" t="s">
        <v>208</v>
      </c>
      <c r="C86" s="134">
        <v>20000</v>
      </c>
      <c r="D86" s="134"/>
      <c r="E86" s="174"/>
      <c r="F86" s="45">
        <v>12834.377856115912</v>
      </c>
      <c r="G86" s="45">
        <f t="shared" si="2"/>
        <v>33000</v>
      </c>
    </row>
    <row r="87" spans="1:8" ht="13.5" thickBot="1" x14ac:dyDescent="0.25">
      <c r="A87" s="105"/>
      <c r="B87" s="98" t="s">
        <v>209</v>
      </c>
      <c r="C87" s="134">
        <v>0</v>
      </c>
      <c r="D87" s="134"/>
      <c r="E87" s="174"/>
      <c r="F87" s="45">
        <v>0</v>
      </c>
      <c r="G87" s="45">
        <f t="shared" si="2"/>
        <v>0</v>
      </c>
    </row>
    <row r="88" spans="1:8" ht="26.25" thickBot="1" x14ac:dyDescent="0.25">
      <c r="A88" s="105"/>
      <c r="B88" s="98" t="s">
        <v>210</v>
      </c>
      <c r="C88" s="134">
        <v>0</v>
      </c>
      <c r="D88" s="134"/>
      <c r="E88" s="174"/>
      <c r="F88" s="45">
        <v>0</v>
      </c>
      <c r="G88" s="45">
        <f t="shared" si="2"/>
        <v>0</v>
      </c>
    </row>
    <row r="89" spans="1:8" ht="13.5" thickBot="1" x14ac:dyDescent="0.25">
      <c r="A89" s="105"/>
      <c r="B89" s="98" t="s">
        <v>211</v>
      </c>
      <c r="C89" s="134">
        <v>0</v>
      </c>
      <c r="D89" s="134"/>
      <c r="E89" s="174"/>
      <c r="F89" s="45">
        <v>0</v>
      </c>
      <c r="G89" s="45">
        <f t="shared" si="2"/>
        <v>0</v>
      </c>
    </row>
    <row r="90" spans="1:8" ht="13.5" thickBot="1" x14ac:dyDescent="0.25">
      <c r="A90" s="105" t="s">
        <v>156</v>
      </c>
      <c r="B90" s="98" t="s">
        <v>212</v>
      </c>
      <c r="C90" s="134">
        <v>0</v>
      </c>
      <c r="D90" s="134"/>
      <c r="E90" s="174"/>
      <c r="F90" s="45">
        <v>0</v>
      </c>
      <c r="G90" s="45">
        <f t="shared" si="2"/>
        <v>0</v>
      </c>
    </row>
    <row r="91" spans="1:8" ht="13.5" thickBot="1" x14ac:dyDescent="0.25">
      <c r="A91" s="105"/>
      <c r="B91" s="98" t="s">
        <v>213</v>
      </c>
      <c r="C91" s="134">
        <v>27692.307692307695</v>
      </c>
      <c r="D91" s="134"/>
      <c r="E91" s="174"/>
      <c r="F91" s="45">
        <v>17770.677031545114</v>
      </c>
      <c r="G91" s="45">
        <f t="shared" si="2"/>
        <v>45000</v>
      </c>
    </row>
    <row r="92" spans="1:8" ht="16.5" thickBot="1" x14ac:dyDescent="0.25">
      <c r="A92" s="171" t="s">
        <v>358</v>
      </c>
      <c r="B92" s="125"/>
      <c r="C92" s="133"/>
      <c r="D92" s="133"/>
      <c r="E92" s="172"/>
      <c r="F92" s="45"/>
      <c r="G92" s="45">
        <f t="shared" si="2"/>
        <v>0</v>
      </c>
      <c r="H92" s="131">
        <f>SUM(G93:G126)</f>
        <v>3000000</v>
      </c>
    </row>
    <row r="93" spans="1:8" ht="13.5" thickBot="1" x14ac:dyDescent="0.25">
      <c r="A93" s="104" t="s">
        <v>348</v>
      </c>
      <c r="B93" s="98" t="s">
        <v>197</v>
      </c>
      <c r="C93" s="134">
        <v>0</v>
      </c>
      <c r="D93" s="134"/>
      <c r="E93" s="173"/>
      <c r="F93" s="45">
        <v>0</v>
      </c>
      <c r="G93" s="45">
        <f t="shared" si="2"/>
        <v>0</v>
      </c>
    </row>
    <row r="94" spans="1:8" ht="26.25" thickBot="1" x14ac:dyDescent="0.25">
      <c r="A94" s="105"/>
      <c r="B94" s="98" t="s">
        <v>198</v>
      </c>
      <c r="C94" s="134">
        <v>22788.529411764706</v>
      </c>
      <c r="D94" s="134"/>
      <c r="E94" s="174"/>
      <c r="F94" s="45">
        <v>84984.461594704277</v>
      </c>
      <c r="G94" s="45">
        <f t="shared" si="2"/>
        <v>108000</v>
      </c>
    </row>
    <row r="95" spans="1:8" ht="26.25" thickBot="1" x14ac:dyDescent="0.25">
      <c r="A95" s="105"/>
      <c r="B95" s="98" t="s">
        <v>199</v>
      </c>
      <c r="C95" s="134">
        <v>314944.58055290754</v>
      </c>
      <c r="D95" s="134"/>
      <c r="E95" s="174"/>
      <c r="F95" s="45">
        <v>1174511.7522432595</v>
      </c>
      <c r="G95" s="45">
        <f t="shared" si="2"/>
        <v>1489000</v>
      </c>
    </row>
    <row r="96" spans="1:8" ht="26.25" thickBot="1" x14ac:dyDescent="0.25">
      <c r="A96" s="105"/>
      <c r="B96" s="98" t="s">
        <v>200</v>
      </c>
      <c r="C96" s="134">
        <v>0</v>
      </c>
      <c r="D96" s="134"/>
      <c r="E96" s="174"/>
      <c r="F96" s="45">
        <v>0</v>
      </c>
      <c r="G96" s="45">
        <f t="shared" si="2"/>
        <v>0</v>
      </c>
    </row>
    <row r="97" spans="1:7" ht="26.25" thickBot="1" x14ac:dyDescent="0.25">
      <c r="A97" s="105"/>
      <c r="B97" s="98" t="s">
        <v>201</v>
      </c>
      <c r="C97" s="134">
        <v>0</v>
      </c>
      <c r="D97" s="134"/>
      <c r="E97" s="174"/>
      <c r="F97" s="45">
        <v>0</v>
      </c>
      <c r="G97" s="45">
        <f t="shared" si="2"/>
        <v>0</v>
      </c>
    </row>
    <row r="98" spans="1:7" ht="13.5" thickBot="1" x14ac:dyDescent="0.25">
      <c r="A98" s="105"/>
      <c r="B98" s="98" t="s">
        <v>202</v>
      </c>
      <c r="C98" s="134">
        <v>0</v>
      </c>
      <c r="D98" s="134"/>
      <c r="E98" s="174"/>
      <c r="F98" s="45">
        <v>0</v>
      </c>
      <c r="G98" s="45">
        <f t="shared" si="2"/>
        <v>0</v>
      </c>
    </row>
    <row r="99" spans="1:7" ht="13.5" thickBot="1" x14ac:dyDescent="0.25">
      <c r="A99" s="105"/>
      <c r="B99" s="98" t="s">
        <v>203</v>
      </c>
      <c r="C99" s="134">
        <v>0</v>
      </c>
      <c r="D99" s="134"/>
      <c r="E99" s="174"/>
      <c r="F99" s="45">
        <v>0</v>
      </c>
      <c r="G99" s="45">
        <f t="shared" si="2"/>
        <v>0</v>
      </c>
    </row>
    <row r="100" spans="1:7" ht="13.5" thickBot="1" x14ac:dyDescent="0.25">
      <c r="A100" s="105"/>
      <c r="B100" s="98" t="s">
        <v>204</v>
      </c>
      <c r="C100" s="134">
        <v>0</v>
      </c>
      <c r="D100" s="134"/>
      <c r="E100" s="174"/>
      <c r="F100" s="45">
        <v>0</v>
      </c>
      <c r="G100" s="45">
        <f t="shared" si="2"/>
        <v>0</v>
      </c>
    </row>
    <row r="101" spans="1:7" ht="13.5" thickBot="1" x14ac:dyDescent="0.25">
      <c r="A101" s="105"/>
      <c r="B101" s="98" t="s">
        <v>205</v>
      </c>
      <c r="C101" s="134">
        <v>3225.8064516129029</v>
      </c>
      <c r="D101" s="134"/>
      <c r="E101" s="174"/>
      <c r="F101" s="45">
        <v>0</v>
      </c>
      <c r="G101" s="45">
        <f t="shared" ref="G101:G126" si="3">ROUND(C101+F101,-3)</f>
        <v>3000</v>
      </c>
    </row>
    <row r="102" spans="1:7" ht="26.25" thickBot="1" x14ac:dyDescent="0.25">
      <c r="A102" s="105"/>
      <c r="B102" s="98" t="s">
        <v>206</v>
      </c>
      <c r="C102" s="134">
        <v>0</v>
      </c>
      <c r="D102" s="134"/>
      <c r="E102" s="174"/>
      <c r="F102" s="45">
        <v>0</v>
      </c>
      <c r="G102" s="45">
        <f t="shared" si="3"/>
        <v>0</v>
      </c>
    </row>
    <row r="103" spans="1:7" ht="26.25" thickBot="1" x14ac:dyDescent="0.25">
      <c r="A103" s="105"/>
      <c r="B103" s="98" t="s">
        <v>207</v>
      </c>
      <c r="C103" s="134">
        <v>2307.6923076923076</v>
      </c>
      <c r="D103" s="134"/>
      <c r="E103" s="174"/>
      <c r="F103" s="45">
        <v>8605.995795157558</v>
      </c>
      <c r="G103" s="45">
        <f t="shared" si="3"/>
        <v>11000</v>
      </c>
    </row>
    <row r="104" spans="1:7" ht="26.25" thickBot="1" x14ac:dyDescent="0.25">
      <c r="A104" s="105"/>
      <c r="B104" s="98" t="s">
        <v>208</v>
      </c>
      <c r="C104" s="134">
        <v>10000</v>
      </c>
      <c r="D104" s="134"/>
      <c r="E104" s="174"/>
      <c r="F104" s="45">
        <v>37292.648445682753</v>
      </c>
      <c r="G104" s="45">
        <f t="shared" si="3"/>
        <v>47000</v>
      </c>
    </row>
    <row r="105" spans="1:7" ht="13.5" thickBot="1" x14ac:dyDescent="0.25">
      <c r="A105" s="105"/>
      <c r="B105" s="98" t="s">
        <v>209</v>
      </c>
      <c r="C105" s="134">
        <v>0</v>
      </c>
      <c r="D105" s="134"/>
      <c r="E105" s="174"/>
      <c r="F105" s="45">
        <v>0</v>
      </c>
      <c r="G105" s="45">
        <f t="shared" si="3"/>
        <v>0</v>
      </c>
    </row>
    <row r="106" spans="1:7" ht="26.25" thickBot="1" x14ac:dyDescent="0.25">
      <c r="A106" s="105"/>
      <c r="B106" s="98" t="s">
        <v>210</v>
      </c>
      <c r="C106" s="134">
        <v>0</v>
      </c>
      <c r="D106" s="134"/>
      <c r="E106" s="174"/>
      <c r="F106" s="45">
        <v>0</v>
      </c>
      <c r="G106" s="45">
        <f t="shared" si="3"/>
        <v>0</v>
      </c>
    </row>
    <row r="107" spans="1:7" ht="13.5" thickBot="1" x14ac:dyDescent="0.25">
      <c r="A107" s="105"/>
      <c r="B107" s="98" t="s">
        <v>211</v>
      </c>
      <c r="C107" s="134">
        <v>0</v>
      </c>
      <c r="D107" s="134"/>
      <c r="E107" s="174"/>
      <c r="F107" s="45">
        <v>0</v>
      </c>
      <c r="G107" s="45">
        <f t="shared" si="3"/>
        <v>0</v>
      </c>
    </row>
    <row r="108" spans="1:7" ht="13.5" thickBot="1" x14ac:dyDescent="0.25">
      <c r="A108" s="105" t="s">
        <v>156</v>
      </c>
      <c r="B108" s="98" t="s">
        <v>212</v>
      </c>
      <c r="C108" s="134">
        <v>0</v>
      </c>
      <c r="D108" s="134"/>
      <c r="E108" s="174"/>
      <c r="F108" s="45">
        <v>0</v>
      </c>
      <c r="G108" s="45">
        <f t="shared" si="3"/>
        <v>0</v>
      </c>
    </row>
    <row r="109" spans="1:7" ht="13.5" thickBot="1" x14ac:dyDescent="0.25">
      <c r="A109" s="105"/>
      <c r="B109" s="98" t="s">
        <v>213</v>
      </c>
      <c r="C109" s="134">
        <v>0</v>
      </c>
      <c r="D109" s="134"/>
      <c r="E109" s="174"/>
      <c r="F109" s="45">
        <v>0</v>
      </c>
      <c r="G109" s="45">
        <f t="shared" si="3"/>
        <v>0</v>
      </c>
    </row>
    <row r="110" spans="1:7" ht="13.5" thickBot="1" x14ac:dyDescent="0.25">
      <c r="A110" s="104" t="s">
        <v>349</v>
      </c>
      <c r="B110" s="98" t="s">
        <v>197</v>
      </c>
      <c r="C110" s="134">
        <v>0</v>
      </c>
      <c r="D110" s="134"/>
      <c r="E110" s="173"/>
      <c r="F110" s="45">
        <v>0</v>
      </c>
      <c r="G110" s="45">
        <f t="shared" si="3"/>
        <v>0</v>
      </c>
    </row>
    <row r="111" spans="1:7" ht="26.25" thickBot="1" x14ac:dyDescent="0.25">
      <c r="A111" s="105"/>
      <c r="B111" s="98" t="s">
        <v>198</v>
      </c>
      <c r="C111" s="134">
        <v>0</v>
      </c>
      <c r="D111" s="134"/>
      <c r="E111" s="174"/>
      <c r="F111" s="45">
        <v>0</v>
      </c>
      <c r="G111" s="45">
        <f t="shared" si="3"/>
        <v>0</v>
      </c>
    </row>
    <row r="112" spans="1:7" ht="26.25" thickBot="1" x14ac:dyDescent="0.25">
      <c r="A112" s="105"/>
      <c r="B112" s="98" t="s">
        <v>199</v>
      </c>
      <c r="C112" s="134">
        <v>0</v>
      </c>
      <c r="D112" s="134"/>
      <c r="E112" s="174"/>
      <c r="F112" s="45">
        <v>0</v>
      </c>
      <c r="G112" s="45">
        <f t="shared" si="3"/>
        <v>0</v>
      </c>
    </row>
    <row r="113" spans="1:8" ht="26.25" thickBot="1" x14ac:dyDescent="0.25">
      <c r="A113" s="105"/>
      <c r="B113" s="98" t="s">
        <v>200</v>
      </c>
      <c r="C113" s="134">
        <v>0</v>
      </c>
      <c r="D113" s="134"/>
      <c r="E113" s="174"/>
      <c r="F113" s="45">
        <v>0</v>
      </c>
      <c r="G113" s="45">
        <f t="shared" si="3"/>
        <v>0</v>
      </c>
    </row>
    <row r="114" spans="1:8" ht="26.25" thickBot="1" x14ac:dyDescent="0.25">
      <c r="A114" s="105"/>
      <c r="B114" s="98" t="s">
        <v>201</v>
      </c>
      <c r="C114" s="134">
        <v>0</v>
      </c>
      <c r="D114" s="134"/>
      <c r="E114" s="174"/>
      <c r="F114" s="45">
        <v>0</v>
      </c>
      <c r="G114" s="45">
        <f t="shared" si="3"/>
        <v>0</v>
      </c>
    </row>
    <row r="115" spans="1:8" ht="13.5" thickBot="1" x14ac:dyDescent="0.25">
      <c r="A115" s="105"/>
      <c r="B115" s="98" t="s">
        <v>202</v>
      </c>
      <c r="C115" s="134">
        <v>0</v>
      </c>
      <c r="D115" s="134"/>
      <c r="E115" s="174"/>
      <c r="F115" s="45">
        <v>0</v>
      </c>
      <c r="G115" s="45">
        <f t="shared" si="3"/>
        <v>0</v>
      </c>
    </row>
    <row r="116" spans="1:8" ht="13.5" thickBot="1" x14ac:dyDescent="0.25">
      <c r="A116" s="105"/>
      <c r="B116" s="98" t="s">
        <v>203</v>
      </c>
      <c r="C116" s="134">
        <v>0</v>
      </c>
      <c r="D116" s="134"/>
      <c r="E116" s="174"/>
      <c r="F116" s="45">
        <v>0</v>
      </c>
      <c r="G116" s="45">
        <f t="shared" si="3"/>
        <v>0</v>
      </c>
    </row>
    <row r="117" spans="1:8" ht="13.5" thickBot="1" x14ac:dyDescent="0.25">
      <c r="A117" s="105"/>
      <c r="B117" s="98" t="s">
        <v>204</v>
      </c>
      <c r="C117" s="134">
        <v>0</v>
      </c>
      <c r="D117" s="134"/>
      <c r="E117" s="174"/>
      <c r="F117" s="45">
        <v>0</v>
      </c>
      <c r="G117" s="45">
        <f t="shared" si="3"/>
        <v>0</v>
      </c>
    </row>
    <row r="118" spans="1:8" ht="13.5" thickBot="1" x14ac:dyDescent="0.25">
      <c r="A118" s="105"/>
      <c r="B118" s="98" t="s">
        <v>205</v>
      </c>
      <c r="C118" s="134">
        <v>0</v>
      </c>
      <c r="D118" s="134"/>
      <c r="E118" s="174"/>
      <c r="F118" s="45">
        <v>0</v>
      </c>
      <c r="G118" s="45">
        <f t="shared" si="3"/>
        <v>0</v>
      </c>
    </row>
    <row r="119" spans="1:8" ht="26.25" thickBot="1" x14ac:dyDescent="0.25">
      <c r="A119" s="105"/>
      <c r="B119" s="98" t="s">
        <v>206</v>
      </c>
      <c r="C119" s="134">
        <v>0</v>
      </c>
      <c r="D119" s="134"/>
      <c r="E119" s="174"/>
      <c r="F119" s="45">
        <v>0</v>
      </c>
      <c r="G119" s="45">
        <f t="shared" si="3"/>
        <v>0</v>
      </c>
    </row>
    <row r="120" spans="1:8" ht="26.25" thickBot="1" x14ac:dyDescent="0.25">
      <c r="A120" s="105"/>
      <c r="B120" s="98" t="s">
        <v>207</v>
      </c>
      <c r="C120" s="134">
        <v>0</v>
      </c>
      <c r="D120" s="134"/>
      <c r="E120" s="174"/>
      <c r="F120" s="45">
        <v>0</v>
      </c>
      <c r="G120" s="45">
        <f t="shared" si="3"/>
        <v>0</v>
      </c>
    </row>
    <row r="121" spans="1:8" ht="26.25" thickBot="1" x14ac:dyDescent="0.25">
      <c r="A121" s="105"/>
      <c r="B121" s="98" t="s">
        <v>208</v>
      </c>
      <c r="C121" s="134">
        <v>0</v>
      </c>
      <c r="D121" s="134"/>
      <c r="E121" s="174"/>
      <c r="F121" s="45">
        <v>0</v>
      </c>
      <c r="G121" s="45">
        <f t="shared" si="3"/>
        <v>0</v>
      </c>
    </row>
    <row r="122" spans="1:8" ht="13.5" thickBot="1" x14ac:dyDescent="0.25">
      <c r="A122" s="105"/>
      <c r="B122" s="98" t="s">
        <v>209</v>
      </c>
      <c r="C122" s="134">
        <v>20000</v>
      </c>
      <c r="D122" s="134"/>
      <c r="E122" s="174"/>
      <c r="F122" s="45">
        <v>1070407.6050477757</v>
      </c>
      <c r="G122" s="45">
        <f t="shared" si="3"/>
        <v>1090000</v>
      </c>
    </row>
    <row r="123" spans="1:8" ht="26.25" thickBot="1" x14ac:dyDescent="0.25">
      <c r="A123" s="105"/>
      <c r="B123" s="98" t="s">
        <v>210</v>
      </c>
      <c r="C123" s="134">
        <v>0</v>
      </c>
      <c r="D123" s="134"/>
      <c r="E123" s="174"/>
      <c r="F123" s="45">
        <v>0</v>
      </c>
      <c r="G123" s="45">
        <f t="shared" si="3"/>
        <v>0</v>
      </c>
    </row>
    <row r="124" spans="1:8" ht="13.5" thickBot="1" x14ac:dyDescent="0.25">
      <c r="A124" s="105"/>
      <c r="B124" s="98" t="s">
        <v>211</v>
      </c>
      <c r="C124" s="134">
        <v>0</v>
      </c>
      <c r="D124" s="134"/>
      <c r="E124" s="174"/>
      <c r="F124" s="45">
        <v>0</v>
      </c>
      <c r="G124" s="45">
        <f t="shared" si="3"/>
        <v>0</v>
      </c>
    </row>
    <row r="125" spans="1:8" ht="13.5" thickBot="1" x14ac:dyDescent="0.25">
      <c r="A125" s="105" t="s">
        <v>156</v>
      </c>
      <c r="B125" s="98" t="s">
        <v>212</v>
      </c>
      <c r="C125" s="134">
        <v>0</v>
      </c>
      <c r="D125" s="134"/>
      <c r="E125" s="174"/>
      <c r="F125" s="45">
        <v>0</v>
      </c>
      <c r="G125" s="45">
        <f t="shared" si="3"/>
        <v>0</v>
      </c>
    </row>
    <row r="126" spans="1:8" ht="13.5" thickBot="1" x14ac:dyDescent="0.25">
      <c r="A126" s="105"/>
      <c r="B126" s="98" t="s">
        <v>213</v>
      </c>
      <c r="C126" s="134">
        <v>4615.3846153846152</v>
      </c>
      <c r="D126" s="134"/>
      <c r="E126" s="174"/>
      <c r="F126" s="45">
        <v>247017.13962640977</v>
      </c>
      <c r="G126" s="45">
        <f t="shared" si="3"/>
        <v>252000</v>
      </c>
    </row>
    <row r="127" spans="1:8" ht="16.5" thickBot="1" x14ac:dyDescent="0.25">
      <c r="A127" s="253" t="s">
        <v>157</v>
      </c>
      <c r="B127" s="254"/>
      <c r="C127" s="254"/>
      <c r="D127" s="110"/>
      <c r="E127" s="111"/>
      <c r="H127" s="45">
        <f>SUM(H4:H126)</f>
        <v>22000000</v>
      </c>
    </row>
  </sheetData>
  <mergeCells count="3">
    <mergeCell ref="A4:E4"/>
    <mergeCell ref="E5:E21"/>
    <mergeCell ref="A127:C127"/>
  </mergeCell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2"/>
  <sheetViews>
    <sheetView zoomScale="90" zoomScaleNormal="90" workbookViewId="0">
      <selection activeCell="D75" sqref="D75:D91"/>
    </sheetView>
  </sheetViews>
  <sheetFormatPr defaultColWidth="9.28515625" defaultRowHeight="12.75" x14ac:dyDescent="0.2"/>
  <cols>
    <col min="1" max="1" width="41.42578125" bestFit="1" customWidth="1"/>
    <col min="2" max="2" width="91.42578125" bestFit="1" customWidth="1"/>
    <col min="3" max="3" width="12.5703125" bestFit="1" customWidth="1"/>
    <col min="4" max="5" width="13.42578125" bestFit="1" customWidth="1"/>
  </cols>
  <sheetData>
    <row r="1" spans="1:5" ht="15.75" x14ac:dyDescent="0.25">
      <c r="A1" s="96"/>
      <c r="B1" s="96"/>
      <c r="C1" s="96"/>
      <c r="D1" s="96"/>
      <c r="E1" s="99" t="s">
        <v>135</v>
      </c>
    </row>
    <row r="2" spans="1:5" ht="16.5" thickBot="1" x14ac:dyDescent="0.3">
      <c r="A2" s="99" t="s">
        <v>136</v>
      </c>
      <c r="B2" s="100" t="s">
        <v>137</v>
      </c>
      <c r="C2" s="96"/>
      <c r="D2" s="96"/>
      <c r="E2" s="96"/>
    </row>
    <row r="3" spans="1:5" ht="48" thickBot="1" x14ac:dyDescent="0.25">
      <c r="A3" s="103" t="s">
        <v>138</v>
      </c>
      <c r="B3" s="101" t="s">
        <v>139</v>
      </c>
      <c r="C3" s="102" t="s">
        <v>140</v>
      </c>
      <c r="D3" s="102" t="s">
        <v>141</v>
      </c>
      <c r="E3" s="102" t="s">
        <v>142</v>
      </c>
    </row>
    <row r="4" spans="1:5" ht="16.5" thickBot="1" x14ac:dyDescent="0.25">
      <c r="A4" s="247" t="s">
        <v>143</v>
      </c>
      <c r="B4" s="248"/>
      <c r="C4" s="248"/>
      <c r="D4" s="248"/>
      <c r="E4" s="249"/>
    </row>
    <row r="5" spans="1:5" ht="13.5" thickBot="1" x14ac:dyDescent="0.25">
      <c r="A5" s="104" t="s">
        <v>144</v>
      </c>
      <c r="B5" s="124" t="s">
        <v>197</v>
      </c>
      <c r="C5" s="140">
        <v>3727000</v>
      </c>
      <c r="D5" s="140">
        <v>3727000</v>
      </c>
      <c r="E5" s="144">
        <f>SUM(D5:D21)</f>
        <v>6490000</v>
      </c>
    </row>
    <row r="6" spans="1:5" ht="26.25" thickBot="1" x14ac:dyDescent="0.25">
      <c r="A6" s="105"/>
      <c r="B6" s="124" t="s">
        <v>198</v>
      </c>
      <c r="C6" s="140">
        <v>375000</v>
      </c>
      <c r="D6" s="140">
        <v>375000</v>
      </c>
      <c r="E6" s="145"/>
    </row>
    <row r="7" spans="1:5" ht="26.25" thickBot="1" x14ac:dyDescent="0.25">
      <c r="A7" s="105"/>
      <c r="B7" s="124" t="s">
        <v>199</v>
      </c>
      <c r="C7" s="140">
        <v>1847000</v>
      </c>
      <c r="D7" s="140">
        <v>1847000</v>
      </c>
      <c r="E7" s="145"/>
    </row>
    <row r="8" spans="1:5" ht="26.25" thickBot="1" x14ac:dyDescent="0.25">
      <c r="A8" s="105"/>
      <c r="B8" s="124" t="s">
        <v>200</v>
      </c>
      <c r="C8" s="140">
        <v>522000</v>
      </c>
      <c r="D8" s="140">
        <v>522000</v>
      </c>
      <c r="E8" s="145"/>
    </row>
    <row r="9" spans="1:5" ht="26.25" thickBot="1" x14ac:dyDescent="0.25">
      <c r="A9" s="105"/>
      <c r="B9" s="124" t="s">
        <v>201</v>
      </c>
      <c r="C9" s="140">
        <v>6000</v>
      </c>
      <c r="D9" s="140">
        <v>6000</v>
      </c>
      <c r="E9" s="145"/>
    </row>
    <row r="10" spans="1:5" ht="13.5" thickBot="1" x14ac:dyDescent="0.25">
      <c r="A10" s="105"/>
      <c r="B10" s="124" t="s">
        <v>202</v>
      </c>
      <c r="C10" s="140">
        <v>0</v>
      </c>
      <c r="D10" s="140">
        <v>0</v>
      </c>
      <c r="E10" s="145"/>
    </row>
    <row r="11" spans="1:5" ht="13.5" thickBot="1" x14ac:dyDescent="0.25">
      <c r="A11" s="105"/>
      <c r="B11" s="124" t="s">
        <v>203</v>
      </c>
      <c r="C11" s="140">
        <v>0</v>
      </c>
      <c r="D11" s="140">
        <v>0</v>
      </c>
      <c r="E11" s="145"/>
    </row>
    <row r="12" spans="1:5" ht="13.5" thickBot="1" x14ac:dyDescent="0.25">
      <c r="A12" s="105"/>
      <c r="B12" s="124" t="s">
        <v>204</v>
      </c>
      <c r="C12" s="140">
        <v>0</v>
      </c>
      <c r="D12" s="140">
        <v>0</v>
      </c>
      <c r="E12" s="145"/>
    </row>
    <row r="13" spans="1:5" ht="13.5" thickBot="1" x14ac:dyDescent="0.25">
      <c r="A13" s="105"/>
      <c r="B13" s="124" t="s">
        <v>205</v>
      </c>
      <c r="C13" s="140">
        <v>0</v>
      </c>
      <c r="D13" s="140">
        <v>0</v>
      </c>
      <c r="E13" s="145"/>
    </row>
    <row r="14" spans="1:5" ht="26.25" thickBot="1" x14ac:dyDescent="0.25">
      <c r="A14" s="105"/>
      <c r="B14" s="124" t="s">
        <v>206</v>
      </c>
      <c r="C14" s="140">
        <v>0</v>
      </c>
      <c r="D14" s="140">
        <v>0</v>
      </c>
      <c r="E14" s="145"/>
    </row>
    <row r="15" spans="1:5" ht="26.25" thickBot="1" x14ac:dyDescent="0.25">
      <c r="A15" s="105"/>
      <c r="B15" s="124" t="s">
        <v>207</v>
      </c>
      <c r="C15" s="140">
        <v>0</v>
      </c>
      <c r="D15" s="140">
        <v>0</v>
      </c>
      <c r="E15" s="145"/>
    </row>
    <row r="16" spans="1:5" ht="26.25" thickBot="1" x14ac:dyDescent="0.25">
      <c r="A16" s="105"/>
      <c r="B16" s="124" t="s">
        <v>208</v>
      </c>
      <c r="C16" s="140">
        <v>0</v>
      </c>
      <c r="D16" s="140">
        <v>0</v>
      </c>
      <c r="E16" s="145"/>
    </row>
    <row r="17" spans="1:5" ht="13.5" thickBot="1" x14ac:dyDescent="0.25">
      <c r="A17" s="105"/>
      <c r="B17" s="124" t="s">
        <v>209</v>
      </c>
      <c r="C17" s="140">
        <v>0</v>
      </c>
      <c r="D17" s="140">
        <v>0</v>
      </c>
      <c r="E17" s="145"/>
    </row>
    <row r="18" spans="1:5" ht="26.25" thickBot="1" x14ac:dyDescent="0.25">
      <c r="A18" s="105"/>
      <c r="B18" s="124" t="s">
        <v>210</v>
      </c>
      <c r="C18" s="140">
        <v>0</v>
      </c>
      <c r="D18" s="140">
        <v>0</v>
      </c>
      <c r="E18" s="145"/>
    </row>
    <row r="19" spans="1:5" ht="13.5" thickBot="1" x14ac:dyDescent="0.25">
      <c r="A19" s="105"/>
      <c r="B19" s="124" t="s">
        <v>211</v>
      </c>
      <c r="C19" s="140">
        <v>0</v>
      </c>
      <c r="D19" s="140">
        <v>0</v>
      </c>
      <c r="E19" s="145"/>
    </row>
    <row r="20" spans="1:5" ht="13.5" thickBot="1" x14ac:dyDescent="0.25">
      <c r="A20" s="105" t="s">
        <v>145</v>
      </c>
      <c r="B20" s="124" t="s">
        <v>212</v>
      </c>
      <c r="C20" s="140">
        <v>0</v>
      </c>
      <c r="D20" s="140">
        <v>0</v>
      </c>
      <c r="E20" s="145"/>
    </row>
    <row r="21" spans="1:5" ht="13.5" thickBot="1" x14ac:dyDescent="0.25">
      <c r="A21" s="97"/>
      <c r="B21" s="124" t="s">
        <v>213</v>
      </c>
      <c r="C21" s="140">
        <v>13000</v>
      </c>
      <c r="D21" s="140">
        <v>13000</v>
      </c>
      <c r="E21" s="146"/>
    </row>
    <row r="22" spans="1:5" ht="16.5" thickBot="1" x14ac:dyDescent="0.25">
      <c r="A22" s="137" t="s">
        <v>147</v>
      </c>
      <c r="B22" s="125"/>
      <c r="C22" s="141"/>
      <c r="D22" s="141"/>
      <c r="E22" s="143"/>
    </row>
    <row r="23" spans="1:5" ht="13.5" thickBot="1" x14ac:dyDescent="0.25">
      <c r="A23" s="104" t="s">
        <v>148</v>
      </c>
      <c r="B23" s="98" t="s">
        <v>197</v>
      </c>
      <c r="C23" s="142">
        <v>0</v>
      </c>
      <c r="D23" s="142">
        <v>0</v>
      </c>
      <c r="E23" s="147">
        <f>SUM(D23:D39)</f>
        <v>4385000</v>
      </c>
    </row>
    <row r="24" spans="1:5" ht="26.25" thickBot="1" x14ac:dyDescent="0.25">
      <c r="A24" s="105"/>
      <c r="B24" s="98" t="s">
        <v>198</v>
      </c>
      <c r="C24" s="142">
        <v>669000</v>
      </c>
      <c r="D24" s="142">
        <v>669000</v>
      </c>
      <c r="E24" s="139"/>
    </row>
    <row r="25" spans="1:5" ht="26.25" thickBot="1" x14ac:dyDescent="0.25">
      <c r="A25" s="105"/>
      <c r="B25" s="98" t="s">
        <v>199</v>
      </c>
      <c r="C25" s="142">
        <v>1880000</v>
      </c>
      <c r="D25" s="142">
        <v>1880000</v>
      </c>
      <c r="E25" s="139"/>
    </row>
    <row r="26" spans="1:5" ht="26.25" thickBot="1" x14ac:dyDescent="0.25">
      <c r="A26" s="105"/>
      <c r="B26" s="98" t="s">
        <v>200</v>
      </c>
      <c r="C26" s="142">
        <v>1551000</v>
      </c>
      <c r="D26" s="142">
        <v>1551000</v>
      </c>
      <c r="E26" s="139"/>
    </row>
    <row r="27" spans="1:5" ht="26.25" thickBot="1" x14ac:dyDescent="0.25">
      <c r="A27" s="105"/>
      <c r="B27" s="98" t="s">
        <v>201</v>
      </c>
      <c r="C27" s="142">
        <v>3000</v>
      </c>
      <c r="D27" s="142">
        <v>3000</v>
      </c>
      <c r="E27" s="139"/>
    </row>
    <row r="28" spans="1:5" ht="13.5" thickBot="1" x14ac:dyDescent="0.25">
      <c r="A28" s="105"/>
      <c r="B28" s="98" t="s">
        <v>202</v>
      </c>
      <c r="C28" s="142">
        <v>139000</v>
      </c>
      <c r="D28" s="142">
        <v>139000</v>
      </c>
      <c r="E28" s="139"/>
    </row>
    <row r="29" spans="1:5" ht="13.5" thickBot="1" x14ac:dyDescent="0.25">
      <c r="A29" s="105"/>
      <c r="B29" s="98" t="s">
        <v>203</v>
      </c>
      <c r="C29" s="142">
        <v>16000</v>
      </c>
      <c r="D29" s="142">
        <v>16000</v>
      </c>
      <c r="E29" s="139"/>
    </row>
    <row r="30" spans="1:5" ht="13.5" thickBot="1" x14ac:dyDescent="0.25">
      <c r="A30" s="105"/>
      <c r="B30" s="98" t="s">
        <v>204</v>
      </c>
      <c r="C30" s="142">
        <v>16000</v>
      </c>
      <c r="D30" s="142">
        <v>16000</v>
      </c>
      <c r="E30" s="139"/>
    </row>
    <row r="31" spans="1:5" ht="13.5" thickBot="1" x14ac:dyDescent="0.25">
      <c r="A31" s="105"/>
      <c r="B31" s="98" t="s">
        <v>205</v>
      </c>
      <c r="C31" s="142">
        <v>0</v>
      </c>
      <c r="D31" s="142">
        <v>0</v>
      </c>
      <c r="E31" s="139"/>
    </row>
    <row r="32" spans="1:5" ht="26.25" thickBot="1" x14ac:dyDescent="0.25">
      <c r="A32" s="105"/>
      <c r="B32" s="98" t="s">
        <v>206</v>
      </c>
      <c r="C32" s="142">
        <v>16000</v>
      </c>
      <c r="D32" s="142">
        <v>16000</v>
      </c>
      <c r="E32" s="139"/>
    </row>
    <row r="33" spans="1:5" ht="26.25" thickBot="1" x14ac:dyDescent="0.25">
      <c r="A33" s="105"/>
      <c r="B33" s="98" t="s">
        <v>207</v>
      </c>
      <c r="C33" s="142">
        <v>16000</v>
      </c>
      <c r="D33" s="142">
        <v>16000</v>
      </c>
      <c r="E33" s="139"/>
    </row>
    <row r="34" spans="1:5" ht="26.25" thickBot="1" x14ac:dyDescent="0.25">
      <c r="A34" s="105"/>
      <c r="B34" s="98" t="s">
        <v>208</v>
      </c>
      <c r="C34" s="142">
        <v>16000</v>
      </c>
      <c r="D34" s="142">
        <v>16000</v>
      </c>
      <c r="E34" s="139"/>
    </row>
    <row r="35" spans="1:5" ht="13.5" thickBot="1" x14ac:dyDescent="0.25">
      <c r="A35" s="105"/>
      <c r="B35" s="98" t="s">
        <v>209</v>
      </c>
      <c r="C35" s="142">
        <v>0</v>
      </c>
      <c r="D35" s="142">
        <v>0</v>
      </c>
      <c r="E35" s="139"/>
    </row>
    <row r="36" spans="1:5" ht="26.25" thickBot="1" x14ac:dyDescent="0.25">
      <c r="A36" s="105"/>
      <c r="B36" s="98" t="s">
        <v>210</v>
      </c>
      <c r="C36" s="142">
        <v>0</v>
      </c>
      <c r="D36" s="142">
        <v>0</v>
      </c>
      <c r="E36" s="139"/>
    </row>
    <row r="37" spans="1:5" ht="13.5" thickBot="1" x14ac:dyDescent="0.25">
      <c r="A37" s="105"/>
      <c r="B37" s="98" t="s">
        <v>211</v>
      </c>
      <c r="C37" s="142">
        <v>63000</v>
      </c>
      <c r="D37" s="142">
        <v>63000</v>
      </c>
      <c r="E37" s="139"/>
    </row>
    <row r="38" spans="1:5" ht="13.5" thickBot="1" x14ac:dyDescent="0.25">
      <c r="A38" s="105" t="s">
        <v>149</v>
      </c>
      <c r="B38" s="98" t="s">
        <v>212</v>
      </c>
      <c r="C38" s="142">
        <v>0</v>
      </c>
      <c r="D38" s="142">
        <v>0</v>
      </c>
      <c r="E38" s="139"/>
    </row>
    <row r="39" spans="1:5" ht="13.5" thickBot="1" x14ac:dyDescent="0.25">
      <c r="A39" s="105"/>
      <c r="B39" s="98" t="s">
        <v>213</v>
      </c>
      <c r="C39" s="142">
        <v>0</v>
      </c>
      <c r="D39" s="142">
        <v>0</v>
      </c>
      <c r="E39" s="139"/>
    </row>
    <row r="40" spans="1:5" ht="13.5" thickBot="1" x14ac:dyDescent="0.25">
      <c r="A40" s="104" t="s">
        <v>150</v>
      </c>
      <c r="B40" s="98" t="s">
        <v>197</v>
      </c>
      <c r="C40" s="142">
        <v>0</v>
      </c>
      <c r="D40" s="142">
        <v>0</v>
      </c>
      <c r="E40" s="147">
        <f>SUM(D40:D56)</f>
        <v>4215000</v>
      </c>
    </row>
    <row r="41" spans="1:5" ht="26.25" thickBot="1" x14ac:dyDescent="0.25">
      <c r="A41" s="105"/>
      <c r="B41" s="98" t="s">
        <v>198</v>
      </c>
      <c r="C41" s="142">
        <v>0</v>
      </c>
      <c r="D41" s="142">
        <v>0</v>
      </c>
      <c r="E41" s="139"/>
    </row>
    <row r="42" spans="1:5" ht="26.25" thickBot="1" x14ac:dyDescent="0.25">
      <c r="A42" s="105"/>
      <c r="B42" s="98" t="s">
        <v>199</v>
      </c>
      <c r="C42" s="142">
        <v>3928000</v>
      </c>
      <c r="D42" s="142">
        <v>3928000</v>
      </c>
      <c r="E42" s="139"/>
    </row>
    <row r="43" spans="1:5" ht="26.25" thickBot="1" x14ac:dyDescent="0.25">
      <c r="A43" s="105"/>
      <c r="B43" s="98" t="s">
        <v>200</v>
      </c>
      <c r="C43" s="142">
        <v>0</v>
      </c>
      <c r="D43" s="142">
        <v>0</v>
      </c>
      <c r="E43" s="139"/>
    </row>
    <row r="44" spans="1:5" ht="26.25" thickBot="1" x14ac:dyDescent="0.25">
      <c r="A44" s="105"/>
      <c r="B44" s="98" t="s">
        <v>201</v>
      </c>
      <c r="C44" s="142">
        <v>0</v>
      </c>
      <c r="D44" s="142">
        <v>0</v>
      </c>
      <c r="E44" s="139"/>
    </row>
    <row r="45" spans="1:5" ht="13.5" thickBot="1" x14ac:dyDescent="0.25">
      <c r="A45" s="105"/>
      <c r="B45" s="98" t="s">
        <v>202</v>
      </c>
      <c r="C45" s="142">
        <v>0</v>
      </c>
      <c r="D45" s="142">
        <v>0</v>
      </c>
      <c r="E45" s="139"/>
    </row>
    <row r="46" spans="1:5" ht="13.5" thickBot="1" x14ac:dyDescent="0.25">
      <c r="A46" s="105"/>
      <c r="B46" s="98" t="s">
        <v>203</v>
      </c>
      <c r="C46" s="142">
        <v>0</v>
      </c>
      <c r="D46" s="142">
        <v>0</v>
      </c>
      <c r="E46" s="139"/>
    </row>
    <row r="47" spans="1:5" ht="13.5" thickBot="1" x14ac:dyDescent="0.25">
      <c r="A47" s="105"/>
      <c r="B47" s="98" t="s">
        <v>204</v>
      </c>
      <c r="C47" s="142">
        <v>0</v>
      </c>
      <c r="D47" s="142">
        <v>0</v>
      </c>
      <c r="E47" s="139"/>
    </row>
    <row r="48" spans="1:5" ht="13.5" thickBot="1" x14ac:dyDescent="0.25">
      <c r="A48" s="105"/>
      <c r="B48" s="98" t="s">
        <v>205</v>
      </c>
      <c r="C48" s="142">
        <v>193000</v>
      </c>
      <c r="D48" s="142">
        <v>193000</v>
      </c>
      <c r="E48" s="139"/>
    </row>
    <row r="49" spans="1:5" ht="26.25" thickBot="1" x14ac:dyDescent="0.25">
      <c r="A49" s="105"/>
      <c r="B49" s="98" t="s">
        <v>206</v>
      </c>
      <c r="C49" s="142">
        <v>0</v>
      </c>
      <c r="D49" s="142">
        <v>0</v>
      </c>
      <c r="E49" s="139"/>
    </row>
    <row r="50" spans="1:5" ht="26.25" thickBot="1" x14ac:dyDescent="0.25">
      <c r="A50" s="105"/>
      <c r="B50" s="98" t="s">
        <v>207</v>
      </c>
      <c r="C50" s="142">
        <v>27000</v>
      </c>
      <c r="D50" s="142">
        <v>27000</v>
      </c>
      <c r="E50" s="139"/>
    </row>
    <row r="51" spans="1:5" ht="26.25" thickBot="1" x14ac:dyDescent="0.25">
      <c r="A51" s="105"/>
      <c r="B51" s="98" t="s">
        <v>208</v>
      </c>
      <c r="C51" s="142">
        <v>27000</v>
      </c>
      <c r="D51" s="142">
        <v>27000</v>
      </c>
      <c r="E51" s="139"/>
    </row>
    <row r="52" spans="1:5" ht="13.5" thickBot="1" x14ac:dyDescent="0.25">
      <c r="A52" s="105"/>
      <c r="B52" s="98" t="s">
        <v>209</v>
      </c>
      <c r="C52" s="142">
        <v>0</v>
      </c>
      <c r="D52" s="142">
        <v>0</v>
      </c>
      <c r="E52" s="139"/>
    </row>
    <row r="53" spans="1:5" ht="26.25" thickBot="1" x14ac:dyDescent="0.25">
      <c r="A53" s="105"/>
      <c r="B53" s="98" t="s">
        <v>210</v>
      </c>
      <c r="C53" s="142">
        <v>0</v>
      </c>
      <c r="D53" s="142">
        <v>0</v>
      </c>
      <c r="E53" s="139"/>
    </row>
    <row r="54" spans="1:5" ht="13.5" thickBot="1" x14ac:dyDescent="0.25">
      <c r="A54" s="105"/>
      <c r="B54" s="98" t="s">
        <v>211</v>
      </c>
      <c r="C54" s="142">
        <v>0</v>
      </c>
      <c r="D54" s="142">
        <v>0</v>
      </c>
      <c r="E54" s="139"/>
    </row>
    <row r="55" spans="1:5" ht="13.5" thickBot="1" x14ac:dyDescent="0.25">
      <c r="A55" s="105" t="s">
        <v>151</v>
      </c>
      <c r="B55" s="98" t="s">
        <v>212</v>
      </c>
      <c r="C55" s="142">
        <v>16000</v>
      </c>
      <c r="D55" s="142">
        <v>16000</v>
      </c>
      <c r="E55" s="139"/>
    </row>
    <row r="56" spans="1:5" ht="13.5" thickBot="1" x14ac:dyDescent="0.25">
      <c r="A56" s="105"/>
      <c r="B56" s="98" t="s">
        <v>213</v>
      </c>
      <c r="C56" s="142">
        <v>24000</v>
      </c>
      <c r="D56" s="142">
        <v>24000</v>
      </c>
      <c r="E56" s="139"/>
    </row>
    <row r="57" spans="1:5" ht="16.5" thickBot="1" x14ac:dyDescent="0.25">
      <c r="A57" s="137" t="s">
        <v>152</v>
      </c>
      <c r="B57" s="125"/>
      <c r="C57" s="141"/>
      <c r="D57" s="141"/>
      <c r="E57" s="138"/>
    </row>
    <row r="58" spans="1:5" ht="13.5" thickBot="1" x14ac:dyDescent="0.25">
      <c r="A58" s="104" t="s">
        <v>153</v>
      </c>
      <c r="B58" s="98" t="s">
        <v>197</v>
      </c>
      <c r="C58" s="142">
        <v>0</v>
      </c>
      <c r="D58" s="142">
        <v>0</v>
      </c>
      <c r="E58" s="147">
        <f>SUM(D58:D74)</f>
        <v>3795000</v>
      </c>
    </row>
    <row r="59" spans="1:5" ht="26.25" thickBot="1" x14ac:dyDescent="0.25">
      <c r="A59" s="105"/>
      <c r="B59" s="98" t="s">
        <v>198</v>
      </c>
      <c r="C59" s="142">
        <v>0</v>
      </c>
      <c r="D59" s="142">
        <v>0</v>
      </c>
      <c r="E59" s="139"/>
    </row>
    <row r="60" spans="1:5" ht="26.25" thickBot="1" x14ac:dyDescent="0.25">
      <c r="A60" s="105"/>
      <c r="B60" s="98" t="s">
        <v>199</v>
      </c>
      <c r="C60" s="142">
        <v>3626000</v>
      </c>
      <c r="D60" s="142">
        <v>3626000</v>
      </c>
      <c r="E60" s="139"/>
    </row>
    <row r="61" spans="1:5" ht="26.25" thickBot="1" x14ac:dyDescent="0.25">
      <c r="A61" s="105"/>
      <c r="B61" s="98" t="s">
        <v>200</v>
      </c>
      <c r="C61" s="142">
        <v>0</v>
      </c>
      <c r="D61" s="142">
        <v>0</v>
      </c>
      <c r="E61" s="139"/>
    </row>
    <row r="62" spans="1:5" ht="26.25" thickBot="1" x14ac:dyDescent="0.25">
      <c r="A62" s="105"/>
      <c r="B62" s="98" t="s">
        <v>201</v>
      </c>
      <c r="C62" s="142">
        <v>0</v>
      </c>
      <c r="D62" s="142">
        <v>0</v>
      </c>
      <c r="E62" s="139"/>
    </row>
    <row r="63" spans="1:5" ht="13.5" thickBot="1" x14ac:dyDescent="0.25">
      <c r="A63" s="105"/>
      <c r="B63" s="98" t="s">
        <v>202</v>
      </c>
      <c r="C63" s="142">
        <v>0</v>
      </c>
      <c r="D63" s="142">
        <v>0</v>
      </c>
      <c r="E63" s="139"/>
    </row>
    <row r="64" spans="1:5" ht="13.5" thickBot="1" x14ac:dyDescent="0.25">
      <c r="A64" s="105"/>
      <c r="B64" s="98" t="s">
        <v>203</v>
      </c>
      <c r="C64" s="142">
        <v>0</v>
      </c>
      <c r="D64" s="142">
        <v>0</v>
      </c>
      <c r="E64" s="139"/>
    </row>
    <row r="65" spans="1:5" ht="13.5" thickBot="1" x14ac:dyDescent="0.25">
      <c r="A65" s="105"/>
      <c r="B65" s="98" t="s">
        <v>204</v>
      </c>
      <c r="C65" s="142">
        <v>0</v>
      </c>
      <c r="D65" s="142">
        <v>0</v>
      </c>
      <c r="E65" s="139"/>
    </row>
    <row r="66" spans="1:5" ht="13.5" thickBot="1" x14ac:dyDescent="0.25">
      <c r="A66" s="105"/>
      <c r="B66" s="98" t="s">
        <v>205</v>
      </c>
      <c r="C66" s="142">
        <v>0</v>
      </c>
      <c r="D66" s="142">
        <v>0</v>
      </c>
      <c r="E66" s="139"/>
    </row>
    <row r="67" spans="1:5" ht="26.25" thickBot="1" x14ac:dyDescent="0.25">
      <c r="A67" s="105"/>
      <c r="B67" s="98" t="s">
        <v>206</v>
      </c>
      <c r="C67" s="142">
        <v>0</v>
      </c>
      <c r="D67" s="142">
        <v>0</v>
      </c>
      <c r="E67" s="139"/>
    </row>
    <row r="68" spans="1:5" ht="26.25" thickBot="1" x14ac:dyDescent="0.25">
      <c r="A68" s="105"/>
      <c r="B68" s="98" t="s">
        <v>207</v>
      </c>
      <c r="C68" s="142">
        <v>27000</v>
      </c>
      <c r="D68" s="142">
        <v>27000</v>
      </c>
      <c r="E68" s="139"/>
    </row>
    <row r="69" spans="1:5" ht="26.25" thickBot="1" x14ac:dyDescent="0.25">
      <c r="A69" s="105"/>
      <c r="B69" s="98" t="s">
        <v>208</v>
      </c>
      <c r="C69" s="142">
        <v>27000</v>
      </c>
      <c r="D69" s="142">
        <v>27000</v>
      </c>
      <c r="E69" s="139"/>
    </row>
    <row r="70" spans="1:5" ht="13.5" thickBot="1" x14ac:dyDescent="0.25">
      <c r="A70" s="105"/>
      <c r="B70" s="98" t="s">
        <v>209</v>
      </c>
      <c r="C70" s="142">
        <v>0</v>
      </c>
      <c r="D70" s="142">
        <v>0</v>
      </c>
      <c r="E70" s="139"/>
    </row>
    <row r="71" spans="1:5" ht="26.25" thickBot="1" x14ac:dyDescent="0.25">
      <c r="A71" s="105"/>
      <c r="B71" s="98" t="s">
        <v>210</v>
      </c>
      <c r="C71" s="142">
        <v>0</v>
      </c>
      <c r="D71" s="142">
        <v>0</v>
      </c>
      <c r="E71" s="139"/>
    </row>
    <row r="72" spans="1:5" ht="13.5" thickBot="1" x14ac:dyDescent="0.25">
      <c r="A72" s="105"/>
      <c r="B72" s="98" t="s">
        <v>211</v>
      </c>
      <c r="C72" s="142">
        <v>66000</v>
      </c>
      <c r="D72" s="142">
        <v>66000</v>
      </c>
      <c r="E72" s="139"/>
    </row>
    <row r="73" spans="1:5" ht="13.5" thickBot="1" x14ac:dyDescent="0.25">
      <c r="A73" s="105" t="s">
        <v>154</v>
      </c>
      <c r="B73" s="98" t="s">
        <v>212</v>
      </c>
      <c r="C73" s="142">
        <v>0</v>
      </c>
      <c r="D73" s="142">
        <v>0</v>
      </c>
      <c r="E73" s="139"/>
    </row>
    <row r="74" spans="1:5" ht="13.5" thickBot="1" x14ac:dyDescent="0.25">
      <c r="A74" s="105"/>
      <c r="B74" s="98" t="s">
        <v>213</v>
      </c>
      <c r="C74" s="142">
        <v>49000</v>
      </c>
      <c r="D74" s="142">
        <v>49000</v>
      </c>
      <c r="E74" s="139"/>
    </row>
    <row r="75" spans="1:5" ht="13.5" thickBot="1" x14ac:dyDescent="0.25">
      <c r="A75" s="104" t="s">
        <v>155</v>
      </c>
      <c r="B75" s="98" t="s">
        <v>197</v>
      </c>
      <c r="C75" s="142">
        <v>0</v>
      </c>
      <c r="D75" s="142">
        <v>0</v>
      </c>
      <c r="E75" s="147">
        <f>SUM(D75:D91)</f>
        <v>1615000</v>
      </c>
    </row>
    <row r="76" spans="1:5" ht="26.25" thickBot="1" x14ac:dyDescent="0.25">
      <c r="A76" s="105"/>
      <c r="B76" s="98" t="s">
        <v>198</v>
      </c>
      <c r="C76" s="142">
        <v>0</v>
      </c>
      <c r="D76" s="142">
        <v>0</v>
      </c>
      <c r="E76" s="139"/>
    </row>
    <row r="77" spans="1:5" ht="26.25" thickBot="1" x14ac:dyDescent="0.25">
      <c r="A77" s="105"/>
      <c r="B77" s="98" t="s">
        <v>199</v>
      </c>
      <c r="C77" s="142">
        <v>348000</v>
      </c>
      <c r="D77" s="142">
        <v>348000</v>
      </c>
      <c r="E77" s="139"/>
    </row>
    <row r="78" spans="1:5" ht="26.25" thickBot="1" x14ac:dyDescent="0.25">
      <c r="A78" s="105"/>
      <c r="B78" s="98" t="s">
        <v>200</v>
      </c>
      <c r="C78" s="142">
        <v>0</v>
      </c>
      <c r="D78" s="142">
        <v>0</v>
      </c>
      <c r="E78" s="139"/>
    </row>
    <row r="79" spans="1:5" ht="26.25" thickBot="1" x14ac:dyDescent="0.25">
      <c r="A79" s="105"/>
      <c r="B79" s="98" t="s">
        <v>201</v>
      </c>
      <c r="C79" s="142">
        <v>0</v>
      </c>
      <c r="D79" s="142">
        <v>0</v>
      </c>
      <c r="E79" s="139"/>
    </row>
    <row r="80" spans="1:5" ht="13.5" thickBot="1" x14ac:dyDescent="0.25">
      <c r="A80" s="105"/>
      <c r="B80" s="98" t="s">
        <v>202</v>
      </c>
      <c r="C80" s="142">
        <v>0</v>
      </c>
      <c r="D80" s="142">
        <v>0</v>
      </c>
      <c r="E80" s="139"/>
    </row>
    <row r="81" spans="1:5" ht="13.5" thickBot="1" x14ac:dyDescent="0.25">
      <c r="A81" s="105"/>
      <c r="B81" s="98" t="s">
        <v>203</v>
      </c>
      <c r="C81" s="142">
        <v>0</v>
      </c>
      <c r="D81" s="142">
        <v>0</v>
      </c>
      <c r="E81" s="139"/>
    </row>
    <row r="82" spans="1:5" ht="13.5" thickBot="1" x14ac:dyDescent="0.25">
      <c r="A82" s="105"/>
      <c r="B82" s="98" t="s">
        <v>204</v>
      </c>
      <c r="C82" s="142">
        <v>0</v>
      </c>
      <c r="D82" s="142">
        <v>0</v>
      </c>
      <c r="E82" s="139"/>
    </row>
    <row r="83" spans="1:5" ht="13.5" thickBot="1" x14ac:dyDescent="0.25">
      <c r="A83" s="105"/>
      <c r="B83" s="98" t="s">
        <v>205</v>
      </c>
      <c r="C83" s="142">
        <v>0</v>
      </c>
      <c r="D83" s="142">
        <v>0</v>
      </c>
      <c r="E83" s="139"/>
    </row>
    <row r="84" spans="1:5" ht="26.25" thickBot="1" x14ac:dyDescent="0.25">
      <c r="A84" s="105"/>
      <c r="B84" s="98" t="s">
        <v>206</v>
      </c>
      <c r="C84" s="142">
        <v>0</v>
      </c>
      <c r="D84" s="142">
        <v>0</v>
      </c>
      <c r="E84" s="139"/>
    </row>
    <row r="85" spans="1:5" ht="26.25" thickBot="1" x14ac:dyDescent="0.25">
      <c r="A85" s="105"/>
      <c r="B85" s="98" t="s">
        <v>207</v>
      </c>
      <c r="C85" s="142">
        <v>215000</v>
      </c>
      <c r="D85" s="142">
        <v>215000</v>
      </c>
      <c r="E85" s="139"/>
    </row>
    <row r="86" spans="1:5" ht="26.25" thickBot="1" x14ac:dyDescent="0.25">
      <c r="A86" s="105"/>
      <c r="B86" s="98" t="s">
        <v>208</v>
      </c>
      <c r="C86" s="142">
        <v>215000</v>
      </c>
      <c r="D86" s="142">
        <v>215000</v>
      </c>
      <c r="E86" s="139"/>
    </row>
    <row r="87" spans="1:5" ht="13.5" thickBot="1" x14ac:dyDescent="0.25">
      <c r="A87" s="105"/>
      <c r="B87" s="98" t="s">
        <v>209</v>
      </c>
      <c r="C87" s="142">
        <v>515000</v>
      </c>
      <c r="D87" s="142">
        <v>515000</v>
      </c>
      <c r="E87" s="139"/>
    </row>
    <row r="88" spans="1:5" ht="26.25" thickBot="1" x14ac:dyDescent="0.25">
      <c r="A88" s="105"/>
      <c r="B88" s="98" t="s">
        <v>210</v>
      </c>
      <c r="C88" s="142">
        <v>0</v>
      </c>
      <c r="D88" s="142">
        <v>0</v>
      </c>
      <c r="E88" s="139"/>
    </row>
    <row r="89" spans="1:5" ht="13.5" thickBot="1" x14ac:dyDescent="0.25">
      <c r="A89" s="105"/>
      <c r="B89" s="98" t="s">
        <v>211</v>
      </c>
      <c r="C89" s="142">
        <v>0</v>
      </c>
      <c r="D89" s="142">
        <v>0</v>
      </c>
      <c r="E89" s="139"/>
    </row>
    <row r="90" spans="1:5" ht="13.5" thickBot="1" x14ac:dyDescent="0.25">
      <c r="A90" s="105" t="s">
        <v>156</v>
      </c>
      <c r="B90" s="98" t="s">
        <v>212</v>
      </c>
      <c r="C90" s="142">
        <v>0</v>
      </c>
      <c r="D90" s="142">
        <v>0</v>
      </c>
      <c r="E90" s="139"/>
    </row>
    <row r="91" spans="1:5" ht="13.5" thickBot="1" x14ac:dyDescent="0.25">
      <c r="A91" s="105"/>
      <c r="B91" s="98" t="s">
        <v>213</v>
      </c>
      <c r="C91" s="142">
        <v>322000</v>
      </c>
      <c r="D91" s="142">
        <v>322000</v>
      </c>
      <c r="E91" s="139"/>
    </row>
    <row r="92" spans="1:5" ht="16.5" thickBot="1" x14ac:dyDescent="0.25">
      <c r="A92" s="253" t="s">
        <v>157</v>
      </c>
      <c r="B92" s="254"/>
      <c r="C92" s="254"/>
      <c r="D92" s="110"/>
      <c r="E92" s="148">
        <f>SUM(E5:E91)</f>
        <v>20500000</v>
      </c>
    </row>
  </sheetData>
  <mergeCells count="2">
    <mergeCell ref="A4:E4"/>
    <mergeCell ref="A92:C92"/>
  </mergeCells>
  <pageMargins left="0.78740157480314965" right="0.78740157480314965" top="0.98425196850393704" bottom="0.98425196850393704" header="0.51181102362204722" footer="0.51181102362204722"/>
  <pageSetup paperSize="9" scale="75" fitToHeight="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7"/>
  <sheetViews>
    <sheetView topLeftCell="A71" zoomScale="90" zoomScaleNormal="90" workbookViewId="0">
      <selection activeCell="F5" sqref="F5:F126"/>
    </sheetView>
  </sheetViews>
  <sheetFormatPr defaultColWidth="9.28515625" defaultRowHeight="12.75" x14ac:dyDescent="0.2"/>
  <cols>
    <col min="1" max="1" width="41.42578125" bestFit="1" customWidth="1"/>
    <col min="2" max="2" width="91.42578125" bestFit="1" customWidth="1"/>
    <col min="3" max="3" width="12.5703125" bestFit="1" customWidth="1"/>
    <col min="4" max="5" width="13.42578125" bestFit="1" customWidth="1"/>
    <col min="6" max="6" width="13" bestFit="1" customWidth="1"/>
    <col min="7" max="7" width="12.5703125" bestFit="1" customWidth="1"/>
    <col min="8" max="8" width="13.5703125" bestFit="1" customWidth="1"/>
  </cols>
  <sheetData>
    <row r="1" spans="1:8" ht="15.75" x14ac:dyDescent="0.25">
      <c r="A1" s="96"/>
      <c r="B1" s="96"/>
      <c r="C1" s="96"/>
      <c r="D1" s="96"/>
      <c r="E1" s="99" t="s">
        <v>135</v>
      </c>
    </row>
    <row r="2" spans="1:8" ht="16.5" thickBot="1" x14ac:dyDescent="0.3">
      <c r="A2" s="99" t="s">
        <v>136</v>
      </c>
      <c r="B2" s="100" t="s">
        <v>137</v>
      </c>
      <c r="C2" s="96"/>
      <c r="D2" s="96"/>
      <c r="E2" s="96"/>
    </row>
    <row r="3" spans="1:8" ht="48" thickBot="1" x14ac:dyDescent="0.25">
      <c r="A3" s="103" t="s">
        <v>138</v>
      </c>
      <c r="B3" s="101" t="s">
        <v>139</v>
      </c>
      <c r="C3" s="102" t="s">
        <v>140</v>
      </c>
      <c r="D3" s="102" t="s">
        <v>141</v>
      </c>
      <c r="E3" s="102" t="s">
        <v>142</v>
      </c>
      <c r="F3" s="136" t="s">
        <v>231</v>
      </c>
      <c r="G3" s="136" t="s">
        <v>240</v>
      </c>
    </row>
    <row r="4" spans="1:8" ht="16.5" thickBot="1" x14ac:dyDescent="0.25">
      <c r="A4" s="247" t="s">
        <v>143</v>
      </c>
      <c r="B4" s="248"/>
      <c r="C4" s="248"/>
      <c r="D4" s="248"/>
      <c r="E4" s="249"/>
      <c r="H4" s="131" t="e">
        <f ca="1">SUM(G5:G21)</f>
        <v>#REF!</v>
      </c>
    </row>
    <row r="5" spans="1:8" ht="13.5" thickBot="1" x14ac:dyDescent="0.25">
      <c r="A5" s="104" t="s">
        <v>144</v>
      </c>
      <c r="B5" s="124" t="s">
        <v>197</v>
      </c>
      <c r="C5" s="135" t="e">
        <f ca="1">SUMIF(Aktivity!$A$22:$A$38,LEFT('Etapový rozpočet'!B5,SEARCH(" ",'Etapový rozpočet'!B5)-1)&amp;".",OFFSET(Aktivity!$B$22:$B$38,,MATCH('Etapový rozpočet'!$A$5,Aktivity!$C$21:$I$21,0)))</f>
        <v>#REF!</v>
      </c>
      <c r="D5" s="132"/>
      <c r="E5" s="250"/>
      <c r="F5" s="45" t="e">
        <f ca="1">INDEX(Aktivity!$C$39:$I$39,,MATCH('Etapový rozpočet'!$A$5,Aktivity!$C$21:$I$21,0))*'Etapový rozpočet'!C5/SUM('Etapový rozpočet'!$C$5:$C$21)</f>
        <v>#REF!</v>
      </c>
      <c r="G5" s="45" t="e">
        <f ca="1">ROUND(C5+F5,-3)</f>
        <v>#REF!</v>
      </c>
    </row>
    <row r="6" spans="1:8" ht="26.25" thickBot="1" x14ac:dyDescent="0.25">
      <c r="A6" s="105"/>
      <c r="B6" s="124" t="s">
        <v>198</v>
      </c>
      <c r="C6" s="135" t="e">
        <f ca="1">SUMIF(Aktivity!$A$22:$A$38,LEFT('Etapový rozpočet'!B6,SEARCH(" ",'Etapový rozpočet'!B6)-1)&amp;".",OFFSET(Aktivity!$B$22:$B$38,,MATCH('Etapový rozpočet'!$A$5,Aktivity!$C$21:$I$21,0)))</f>
        <v>#REF!</v>
      </c>
      <c r="D6" s="132"/>
      <c r="E6" s="251"/>
      <c r="F6" s="45" t="e">
        <f ca="1">INDEX(Aktivity!$C$39:$I$39,,MATCH('Etapový rozpočet'!$A$5,Aktivity!$C$21:$I$21,0))*'Etapový rozpočet'!C6/SUM('Etapový rozpočet'!$C$5:$C$21)</f>
        <v>#REF!</v>
      </c>
      <c r="G6" s="45" t="e">
        <f t="shared" ref="G6:G21" ca="1" si="0">ROUND(C6+F6,-3)</f>
        <v>#REF!</v>
      </c>
    </row>
    <row r="7" spans="1:8" ht="26.25" thickBot="1" x14ac:dyDescent="0.25">
      <c r="A7" s="105"/>
      <c r="B7" s="124" t="s">
        <v>199</v>
      </c>
      <c r="C7" s="135" t="e">
        <f ca="1">SUMIF(Aktivity!$A$22:$A$38,LEFT('Etapový rozpočet'!B7,SEARCH(" ",'Etapový rozpočet'!B7)-1)&amp;".",OFFSET(Aktivity!$B$22:$B$38,,MATCH('Etapový rozpočet'!$A$5,Aktivity!$C$21:$I$21,0)))</f>
        <v>#REF!</v>
      </c>
      <c r="D7" s="132"/>
      <c r="E7" s="251"/>
      <c r="F7" s="45" t="e">
        <f ca="1">INDEX(Aktivity!$C$39:$I$39,,MATCH('Etapový rozpočet'!$A$5,Aktivity!$C$21:$I$21,0))*'Etapový rozpočet'!C7/SUM('Etapový rozpočet'!$C$5:$C$21)</f>
        <v>#REF!</v>
      </c>
      <c r="G7" s="45" t="e">
        <f t="shared" ca="1" si="0"/>
        <v>#REF!</v>
      </c>
    </row>
    <row r="8" spans="1:8" ht="26.25" thickBot="1" x14ac:dyDescent="0.25">
      <c r="A8" s="105"/>
      <c r="B8" s="124" t="s">
        <v>200</v>
      </c>
      <c r="C8" s="135" t="e">
        <f ca="1">SUMIF(Aktivity!$A$22:$A$38,LEFT('Etapový rozpočet'!B8,SEARCH(" ",'Etapový rozpočet'!B8)-1)&amp;".",OFFSET(Aktivity!$B$22:$B$38,,MATCH('Etapový rozpočet'!$A$5,Aktivity!$C$21:$I$21,0)))</f>
        <v>#REF!</v>
      </c>
      <c r="D8" s="132"/>
      <c r="E8" s="251"/>
      <c r="F8" s="45" t="e">
        <f ca="1">INDEX(Aktivity!$C$39:$I$39,,MATCH('Etapový rozpočet'!$A$5,Aktivity!$C$21:$I$21,0))*'Etapový rozpočet'!C8/SUM('Etapový rozpočet'!$C$5:$C$21)</f>
        <v>#REF!</v>
      </c>
      <c r="G8" s="45" t="e">
        <f t="shared" ca="1" si="0"/>
        <v>#REF!</v>
      </c>
    </row>
    <row r="9" spans="1:8" ht="26.25" thickBot="1" x14ac:dyDescent="0.25">
      <c r="A9" s="105"/>
      <c r="B9" s="124" t="s">
        <v>201</v>
      </c>
      <c r="C9" s="135" t="e">
        <f ca="1">SUMIF(Aktivity!$A$22:$A$38,LEFT('Etapový rozpočet'!B9,SEARCH(" ",'Etapový rozpočet'!B9)-1)&amp;".",OFFSET(Aktivity!$B$22:$B$38,,MATCH('Etapový rozpočet'!$A$5,Aktivity!$C$21:$I$21,0)))</f>
        <v>#REF!</v>
      </c>
      <c r="D9" s="132"/>
      <c r="E9" s="251"/>
      <c r="F9" s="45" t="e">
        <f ca="1">INDEX(Aktivity!$C$39:$I$39,,MATCH('Etapový rozpočet'!$A$5,Aktivity!$C$21:$I$21,0))*'Etapový rozpočet'!C9/SUM('Etapový rozpočet'!$C$5:$C$21)</f>
        <v>#REF!</v>
      </c>
      <c r="G9" s="45" t="e">
        <f t="shared" ca="1" si="0"/>
        <v>#REF!</v>
      </c>
    </row>
    <row r="10" spans="1:8" ht="13.5" thickBot="1" x14ac:dyDescent="0.25">
      <c r="A10" s="105"/>
      <c r="B10" s="124" t="s">
        <v>202</v>
      </c>
      <c r="C10" s="135" t="e">
        <f ca="1">SUMIF(Aktivity!$A$22:$A$38,LEFT('Etapový rozpočet'!B10,SEARCH(" ",'Etapový rozpočet'!B10)-1)&amp;".",OFFSET(Aktivity!$B$22:$B$38,,MATCH('Etapový rozpočet'!$A$5,Aktivity!$C$21:$I$21,0)))</f>
        <v>#REF!</v>
      </c>
      <c r="D10" s="132"/>
      <c r="E10" s="251"/>
      <c r="F10" s="45" t="e">
        <f ca="1">INDEX(Aktivity!$C$39:$I$39,,MATCH('Etapový rozpočet'!$A$5,Aktivity!$C$21:$I$21,0))*'Etapový rozpočet'!C10/SUM('Etapový rozpočet'!$C$5:$C$21)</f>
        <v>#REF!</v>
      </c>
      <c r="G10" s="45" t="e">
        <f t="shared" ca="1" si="0"/>
        <v>#REF!</v>
      </c>
    </row>
    <row r="11" spans="1:8" ht="13.5" thickBot="1" x14ac:dyDescent="0.25">
      <c r="A11" s="105"/>
      <c r="B11" s="124" t="s">
        <v>203</v>
      </c>
      <c r="C11" s="135" t="e">
        <f ca="1">SUMIF(Aktivity!$A$22:$A$38,LEFT('Etapový rozpočet'!B11,SEARCH(" ",'Etapový rozpočet'!B11)-1)&amp;".",OFFSET(Aktivity!$B$22:$B$38,,MATCH('Etapový rozpočet'!$A$5,Aktivity!$C$21:$I$21,0)))</f>
        <v>#REF!</v>
      </c>
      <c r="D11" s="132"/>
      <c r="E11" s="251"/>
      <c r="F11" s="45" t="e">
        <f ca="1">INDEX(Aktivity!$C$39:$I$39,,MATCH('Etapový rozpočet'!$A$5,Aktivity!$C$21:$I$21,0))*'Etapový rozpočet'!C11/SUM('Etapový rozpočet'!$C$5:$C$21)</f>
        <v>#REF!</v>
      </c>
      <c r="G11" s="45" t="e">
        <f t="shared" ca="1" si="0"/>
        <v>#REF!</v>
      </c>
    </row>
    <row r="12" spans="1:8" ht="13.5" thickBot="1" x14ac:dyDescent="0.25">
      <c r="A12" s="105"/>
      <c r="B12" s="124" t="s">
        <v>204</v>
      </c>
      <c r="C12" s="135" t="e">
        <f ca="1">SUMIF(Aktivity!$A$22:$A$38,LEFT('Etapový rozpočet'!B12,SEARCH(" ",'Etapový rozpočet'!B12)-1)&amp;".",OFFSET(Aktivity!$B$22:$B$38,,MATCH('Etapový rozpočet'!$A$5,Aktivity!$C$21:$I$21,0)))</f>
        <v>#REF!</v>
      </c>
      <c r="D12" s="132"/>
      <c r="E12" s="251"/>
      <c r="F12" s="45" t="e">
        <f ca="1">INDEX(Aktivity!$C$39:$I$39,,MATCH('Etapový rozpočet'!$A$5,Aktivity!$C$21:$I$21,0))*'Etapový rozpočet'!C12/SUM('Etapový rozpočet'!$C$5:$C$21)</f>
        <v>#REF!</v>
      </c>
      <c r="G12" s="45" t="e">
        <f t="shared" ca="1" si="0"/>
        <v>#REF!</v>
      </c>
    </row>
    <row r="13" spans="1:8" ht="13.5" thickBot="1" x14ac:dyDescent="0.25">
      <c r="A13" s="105"/>
      <c r="B13" s="124" t="s">
        <v>205</v>
      </c>
      <c r="C13" s="135" t="e">
        <f ca="1">SUMIF(Aktivity!$A$22:$A$38,LEFT('Etapový rozpočet'!B13,SEARCH(" ",'Etapový rozpočet'!B13)-1)&amp;".",OFFSET(Aktivity!$B$22:$B$38,,MATCH('Etapový rozpočet'!$A$5,Aktivity!$C$21:$I$21,0)))</f>
        <v>#REF!</v>
      </c>
      <c r="D13" s="132"/>
      <c r="E13" s="251"/>
      <c r="F13" s="45" t="e">
        <f ca="1">INDEX(Aktivity!$C$39:$I$39,,MATCH('Etapový rozpočet'!$A$5,Aktivity!$C$21:$I$21,0))*'Etapový rozpočet'!C13/SUM('Etapový rozpočet'!$C$5:$C$21)</f>
        <v>#REF!</v>
      </c>
      <c r="G13" s="45" t="e">
        <f t="shared" ca="1" si="0"/>
        <v>#REF!</v>
      </c>
    </row>
    <row r="14" spans="1:8" ht="26.25" thickBot="1" x14ac:dyDescent="0.25">
      <c r="A14" s="105"/>
      <c r="B14" s="124" t="s">
        <v>206</v>
      </c>
      <c r="C14" s="135" t="e">
        <f ca="1">SUMIF(Aktivity!$A$22:$A$38,LEFT('Etapový rozpočet'!B14,SEARCH(" ",'Etapový rozpočet'!B14)-1)&amp;".",OFFSET(Aktivity!$B$22:$B$38,,MATCH('Etapový rozpočet'!$A$5,Aktivity!$C$21:$I$21,0)))</f>
        <v>#REF!</v>
      </c>
      <c r="D14" s="132"/>
      <c r="E14" s="251"/>
      <c r="F14" s="45" t="e">
        <f ca="1">INDEX(Aktivity!$C$39:$I$39,,MATCH('Etapový rozpočet'!$A$5,Aktivity!$C$21:$I$21,0))*'Etapový rozpočet'!C14/SUM('Etapový rozpočet'!$C$5:$C$21)</f>
        <v>#REF!</v>
      </c>
      <c r="G14" s="45" t="e">
        <f t="shared" ca="1" si="0"/>
        <v>#REF!</v>
      </c>
    </row>
    <row r="15" spans="1:8" ht="26.25" thickBot="1" x14ac:dyDescent="0.25">
      <c r="A15" s="105"/>
      <c r="B15" s="124" t="s">
        <v>207</v>
      </c>
      <c r="C15" s="135" t="e">
        <f ca="1">SUMIF(Aktivity!$A$22:$A$38,LEFT('Etapový rozpočet'!B15,SEARCH(" ",'Etapový rozpočet'!B15)-1)&amp;".",OFFSET(Aktivity!$B$22:$B$38,,MATCH('Etapový rozpočet'!$A$5,Aktivity!$C$21:$I$21,0)))</f>
        <v>#REF!</v>
      </c>
      <c r="D15" s="132"/>
      <c r="E15" s="251"/>
      <c r="F15" s="45" t="e">
        <f ca="1">INDEX(Aktivity!$C$39:$I$39,,MATCH('Etapový rozpočet'!$A$5,Aktivity!$C$21:$I$21,0))*'Etapový rozpočet'!C15/SUM('Etapový rozpočet'!$C$5:$C$21)</f>
        <v>#REF!</v>
      </c>
      <c r="G15" s="45" t="e">
        <f t="shared" ca="1" si="0"/>
        <v>#REF!</v>
      </c>
    </row>
    <row r="16" spans="1:8" ht="26.25" thickBot="1" x14ac:dyDescent="0.25">
      <c r="A16" s="105"/>
      <c r="B16" s="124" t="s">
        <v>208</v>
      </c>
      <c r="C16" s="135" t="e">
        <f ca="1">SUMIF(Aktivity!$A$22:$A$38,LEFT('Etapový rozpočet'!B16,SEARCH(" ",'Etapový rozpočet'!B16)-1)&amp;".",OFFSET(Aktivity!$B$22:$B$38,,MATCH('Etapový rozpočet'!$A$5,Aktivity!$C$21:$I$21,0)))</f>
        <v>#REF!</v>
      </c>
      <c r="D16" s="132"/>
      <c r="E16" s="251"/>
      <c r="F16" s="45" t="e">
        <f ca="1">INDEX(Aktivity!$C$39:$I$39,,MATCH('Etapový rozpočet'!$A$5,Aktivity!$C$21:$I$21,0))*'Etapový rozpočet'!C16/SUM('Etapový rozpočet'!$C$5:$C$21)</f>
        <v>#REF!</v>
      </c>
      <c r="G16" s="45" t="e">
        <f t="shared" ca="1" si="0"/>
        <v>#REF!</v>
      </c>
    </row>
    <row r="17" spans="1:8" ht="13.5" thickBot="1" x14ac:dyDescent="0.25">
      <c r="A17" s="105"/>
      <c r="B17" s="124" t="s">
        <v>209</v>
      </c>
      <c r="C17" s="135" t="e">
        <f ca="1">SUMIF(Aktivity!$A$22:$A$38,LEFT('Etapový rozpočet'!B17,SEARCH(" ",'Etapový rozpočet'!B17)-1)&amp;".",OFFSET(Aktivity!$B$22:$B$38,,MATCH('Etapový rozpočet'!$A$5,Aktivity!$C$21:$I$21,0)))</f>
        <v>#REF!</v>
      </c>
      <c r="D17" s="132"/>
      <c r="E17" s="251"/>
      <c r="F17" s="45" t="e">
        <f ca="1">INDEX(Aktivity!$C$39:$I$39,,MATCH('Etapový rozpočet'!$A$5,Aktivity!$C$21:$I$21,0))*'Etapový rozpočet'!C17/SUM('Etapový rozpočet'!$C$5:$C$21)</f>
        <v>#REF!</v>
      </c>
      <c r="G17" s="45" t="e">
        <f t="shared" ca="1" si="0"/>
        <v>#REF!</v>
      </c>
    </row>
    <row r="18" spans="1:8" ht="26.25" thickBot="1" x14ac:dyDescent="0.25">
      <c r="A18" s="105"/>
      <c r="B18" s="124" t="s">
        <v>210</v>
      </c>
      <c r="C18" s="135" t="e">
        <f ca="1">SUMIF(Aktivity!$A$22:$A$38,LEFT('Etapový rozpočet'!B18,SEARCH(" ",'Etapový rozpočet'!B18)-1)&amp;".",OFFSET(Aktivity!$B$22:$B$38,,MATCH('Etapový rozpočet'!$A$5,Aktivity!$C$21:$I$21,0)))</f>
        <v>#REF!</v>
      </c>
      <c r="D18" s="132"/>
      <c r="E18" s="251"/>
      <c r="F18" s="45" t="e">
        <f ca="1">INDEX(Aktivity!$C$39:$I$39,,MATCH('Etapový rozpočet'!$A$5,Aktivity!$C$21:$I$21,0))*'Etapový rozpočet'!C18/SUM('Etapový rozpočet'!$C$5:$C$21)</f>
        <v>#REF!</v>
      </c>
      <c r="G18" s="45" t="e">
        <f t="shared" ca="1" si="0"/>
        <v>#REF!</v>
      </c>
    </row>
    <row r="19" spans="1:8" ht="13.5" thickBot="1" x14ac:dyDescent="0.25">
      <c r="A19" s="105"/>
      <c r="B19" s="124" t="s">
        <v>211</v>
      </c>
      <c r="C19" s="135" t="e">
        <f ca="1">SUMIF(Aktivity!$A$22:$A$38,LEFT('Etapový rozpočet'!B19,SEARCH(" ",'Etapový rozpočet'!B19)-1)&amp;".",OFFSET(Aktivity!$B$22:$B$38,,MATCH('Etapový rozpočet'!$A$5,Aktivity!$C$21:$I$21,0)))</f>
        <v>#REF!</v>
      </c>
      <c r="D19" s="132"/>
      <c r="E19" s="251"/>
      <c r="F19" s="45" t="e">
        <f ca="1">INDEX(Aktivity!$C$39:$I$39,,MATCH('Etapový rozpočet'!$A$5,Aktivity!$C$21:$I$21,0))*'Etapový rozpočet'!C19/SUM('Etapový rozpočet'!$C$5:$C$21)</f>
        <v>#REF!</v>
      </c>
      <c r="G19" s="45" t="e">
        <f t="shared" ca="1" si="0"/>
        <v>#REF!</v>
      </c>
    </row>
    <row r="20" spans="1:8" ht="13.5" thickBot="1" x14ac:dyDescent="0.25">
      <c r="A20" s="105" t="s">
        <v>145</v>
      </c>
      <c r="B20" s="124" t="s">
        <v>212</v>
      </c>
      <c r="C20" s="135" t="e">
        <f ca="1">SUMIF(Aktivity!$A$22:$A$38,LEFT('Etapový rozpočet'!B20,SEARCH(" ",'Etapový rozpočet'!B20)-1)&amp;".",OFFSET(Aktivity!$B$22:$B$38,,MATCH('Etapový rozpočet'!$A$5,Aktivity!$C$21:$I$21,0)))</f>
        <v>#REF!</v>
      </c>
      <c r="D20" s="132"/>
      <c r="E20" s="251"/>
      <c r="F20" s="45" t="e">
        <f ca="1">INDEX(Aktivity!$C$39:$I$39,,MATCH('Etapový rozpočet'!$A$5,Aktivity!$C$21:$I$21,0))*'Etapový rozpočet'!C20/SUM('Etapový rozpočet'!$C$5:$C$21)</f>
        <v>#REF!</v>
      </c>
      <c r="G20" s="45" t="e">
        <f t="shared" ca="1" si="0"/>
        <v>#REF!</v>
      </c>
    </row>
    <row r="21" spans="1:8" ht="13.5" thickBot="1" x14ac:dyDescent="0.25">
      <c r="A21" s="97"/>
      <c r="B21" s="124" t="s">
        <v>213</v>
      </c>
      <c r="C21" s="135" t="e">
        <f ca="1">SUMIF(Aktivity!$A$22:$A$38,LEFT('Etapový rozpočet'!B21,SEARCH(" ",'Etapový rozpočet'!B21)-1)&amp;".",OFFSET(Aktivity!$B$22:$B$38,,MATCH('Etapový rozpočet'!$A$5,Aktivity!$C$21:$I$21,0)))</f>
        <v>#REF!</v>
      </c>
      <c r="D21" s="132"/>
      <c r="E21" s="252"/>
      <c r="F21" s="45" t="e">
        <f ca="1">INDEX(Aktivity!$C$39:$I$39,,MATCH('Etapový rozpočet'!$A$5,Aktivity!$C$21:$I$21,0))*'Etapový rozpočet'!C21/SUM('Etapový rozpočet'!$C$5:$C$21)</f>
        <v>#REF!</v>
      </c>
      <c r="G21" s="45" t="e">
        <f t="shared" ca="1" si="0"/>
        <v>#REF!</v>
      </c>
    </row>
    <row r="22" spans="1:8" ht="16.5" thickBot="1" x14ac:dyDescent="0.25">
      <c r="A22" s="106" t="s">
        <v>147</v>
      </c>
      <c r="B22" s="125"/>
      <c r="C22" s="133"/>
      <c r="D22" s="133"/>
      <c r="E22" s="107"/>
      <c r="F22" s="45"/>
      <c r="G22" s="45"/>
    </row>
    <row r="23" spans="1:8" ht="13.5" thickBot="1" x14ac:dyDescent="0.25">
      <c r="A23" s="104" t="s">
        <v>148</v>
      </c>
      <c r="B23" s="98" t="s">
        <v>197</v>
      </c>
      <c r="C23" s="134" t="e">
        <f ca="1">SUMIF(Aktivity!$A$22:$A$38,LEFT('Etapový rozpočet'!B23,SEARCH(" ",'Etapový rozpočet'!B23)-1)&amp;".",OFFSET(Aktivity!$B$22:$B$38,,MATCH('Etapový rozpočet'!$A$23,Aktivity!$C$21:$I$21,0)))</f>
        <v>#REF!</v>
      </c>
      <c r="D23" s="134"/>
      <c r="E23" s="108"/>
      <c r="F23" s="45" t="e">
        <f ca="1">INDEX(Aktivity!$C$39:$I$39,,MATCH('Etapový rozpočet'!$A$23,Aktivity!$C$21:$I$21,0))*'Etapový rozpočet'!C23/SUM($C$23:$C$39)</f>
        <v>#REF!</v>
      </c>
      <c r="G23" s="45" t="e">
        <f t="shared" ref="G23:G56" ca="1" si="1">ROUND(C23+F23,-3)</f>
        <v>#REF!</v>
      </c>
      <c r="H23" s="131" t="e">
        <f ca="1">SUM(G23:G56)</f>
        <v>#REF!</v>
      </c>
    </row>
    <row r="24" spans="1:8" ht="26.25" thickBot="1" x14ac:dyDescent="0.25">
      <c r="A24" s="105"/>
      <c r="B24" s="98" t="s">
        <v>198</v>
      </c>
      <c r="C24" s="134" t="e">
        <f ca="1">SUMIF(Aktivity!$A$22:$A$38,LEFT('Etapový rozpočet'!B24,SEARCH(" ",'Etapový rozpočet'!B24)-1)&amp;".",OFFSET(Aktivity!$B$22:$B$38,,MATCH('Etapový rozpočet'!$A$23,Aktivity!$C$21:$I$21,0)))</f>
        <v>#REF!</v>
      </c>
      <c r="D24" s="134"/>
      <c r="E24" s="109"/>
      <c r="F24" s="45" t="e">
        <f ca="1">INDEX(Aktivity!$C$39:$I$39,,MATCH('Etapový rozpočet'!$A$23,Aktivity!$C$21:$I$21,0))*'Etapový rozpočet'!C24/SUM($C$23:$C$39)</f>
        <v>#REF!</v>
      </c>
      <c r="G24" s="45" t="e">
        <f t="shared" ca="1" si="1"/>
        <v>#REF!</v>
      </c>
    </row>
    <row r="25" spans="1:8" ht="26.25" thickBot="1" x14ac:dyDescent="0.25">
      <c r="A25" s="105"/>
      <c r="B25" s="98" t="s">
        <v>199</v>
      </c>
      <c r="C25" s="134" t="e">
        <f ca="1">SUMIF(Aktivity!$A$22:$A$38,LEFT('Etapový rozpočet'!B25,SEARCH(" ",'Etapový rozpočet'!B25)-1)&amp;".",OFFSET(Aktivity!$B$22:$B$38,,MATCH('Etapový rozpočet'!$A$23,Aktivity!$C$21:$I$21,0)))</f>
        <v>#REF!</v>
      </c>
      <c r="D25" s="134"/>
      <c r="E25" s="109"/>
      <c r="F25" s="45" t="e">
        <f ca="1">INDEX(Aktivity!$C$39:$I$39,,MATCH('Etapový rozpočet'!$A$23,Aktivity!$C$21:$I$21,0))*'Etapový rozpočet'!C25/SUM($C$23:$C$39)</f>
        <v>#REF!</v>
      </c>
      <c r="G25" s="45" t="e">
        <f t="shared" ca="1" si="1"/>
        <v>#REF!</v>
      </c>
    </row>
    <row r="26" spans="1:8" ht="26.25" thickBot="1" x14ac:dyDescent="0.25">
      <c r="A26" s="105"/>
      <c r="B26" s="98" t="s">
        <v>200</v>
      </c>
      <c r="C26" s="134" t="e">
        <f ca="1">SUMIF(Aktivity!$A$22:$A$38,LEFT('Etapový rozpočet'!B26,SEARCH(" ",'Etapový rozpočet'!B26)-1)&amp;".",OFFSET(Aktivity!$B$22:$B$38,,MATCH('Etapový rozpočet'!$A$23,Aktivity!$C$21:$I$21,0)))</f>
        <v>#REF!</v>
      </c>
      <c r="D26" s="134"/>
      <c r="E26" s="109"/>
      <c r="F26" s="45" t="e">
        <f ca="1">INDEX(Aktivity!$C$39:$I$39,,MATCH('Etapový rozpočet'!$A$23,Aktivity!$C$21:$I$21,0))*'Etapový rozpočet'!C26/SUM($C$23:$C$39)</f>
        <v>#REF!</v>
      </c>
      <c r="G26" s="45" t="e">
        <f t="shared" ca="1" si="1"/>
        <v>#REF!</v>
      </c>
    </row>
    <row r="27" spans="1:8" ht="26.25" thickBot="1" x14ac:dyDescent="0.25">
      <c r="A27" s="105"/>
      <c r="B27" s="98" t="s">
        <v>201</v>
      </c>
      <c r="C27" s="134" t="e">
        <f ca="1">SUMIF(Aktivity!$A$22:$A$38,LEFT('Etapový rozpočet'!B27,SEARCH(" ",'Etapový rozpočet'!B27)-1)&amp;".",OFFSET(Aktivity!$B$22:$B$38,,MATCH('Etapový rozpočet'!$A$23,Aktivity!$C$21:$I$21,0)))</f>
        <v>#REF!</v>
      </c>
      <c r="D27" s="134"/>
      <c r="E27" s="109"/>
      <c r="F27" s="45" t="e">
        <f ca="1">INDEX(Aktivity!$C$39:$I$39,,MATCH('Etapový rozpočet'!$A$23,Aktivity!$C$21:$I$21,0))*'Etapový rozpočet'!C27/SUM($C$23:$C$39)</f>
        <v>#REF!</v>
      </c>
      <c r="G27" s="45" t="e">
        <f t="shared" ca="1" si="1"/>
        <v>#REF!</v>
      </c>
    </row>
    <row r="28" spans="1:8" ht="13.5" thickBot="1" x14ac:dyDescent="0.25">
      <c r="A28" s="105"/>
      <c r="B28" s="98" t="s">
        <v>202</v>
      </c>
      <c r="C28" s="134" t="e">
        <f ca="1">SUMIF(Aktivity!$A$22:$A$38,LEFT('Etapový rozpočet'!B28,SEARCH(" ",'Etapový rozpočet'!B28)-1)&amp;".",OFFSET(Aktivity!$B$22:$B$38,,MATCH('Etapový rozpočet'!$A$23,Aktivity!$C$21:$I$21,0)))</f>
        <v>#REF!</v>
      </c>
      <c r="D28" s="134"/>
      <c r="E28" s="109"/>
      <c r="F28" s="45" t="e">
        <f ca="1">INDEX(Aktivity!$C$39:$I$39,,MATCH('Etapový rozpočet'!$A$23,Aktivity!$C$21:$I$21,0))*'Etapový rozpočet'!C28/SUM($C$23:$C$39)</f>
        <v>#REF!</v>
      </c>
      <c r="G28" s="45" t="e">
        <f t="shared" ca="1" si="1"/>
        <v>#REF!</v>
      </c>
    </row>
    <row r="29" spans="1:8" ht="13.5" thickBot="1" x14ac:dyDescent="0.25">
      <c r="A29" s="105"/>
      <c r="B29" s="98" t="s">
        <v>203</v>
      </c>
      <c r="C29" s="134" t="e">
        <f ca="1">SUMIF(Aktivity!$A$22:$A$38,LEFT('Etapový rozpočet'!B29,SEARCH(" ",'Etapový rozpočet'!B29)-1)&amp;".",OFFSET(Aktivity!$B$22:$B$38,,MATCH('Etapový rozpočet'!$A$23,Aktivity!$C$21:$I$21,0)))</f>
        <v>#REF!</v>
      </c>
      <c r="D29" s="134"/>
      <c r="E29" s="109"/>
      <c r="F29" s="45" t="e">
        <f ca="1">INDEX(Aktivity!$C$39:$I$39,,MATCH('Etapový rozpočet'!$A$23,Aktivity!$C$21:$I$21,0))*'Etapový rozpočet'!C29/SUM($C$23:$C$39)</f>
        <v>#REF!</v>
      </c>
      <c r="G29" s="45" t="e">
        <f t="shared" ca="1" si="1"/>
        <v>#REF!</v>
      </c>
    </row>
    <row r="30" spans="1:8" ht="13.5" thickBot="1" x14ac:dyDescent="0.25">
      <c r="A30" s="105"/>
      <c r="B30" s="98" t="s">
        <v>204</v>
      </c>
      <c r="C30" s="134" t="e">
        <f ca="1">SUMIF(Aktivity!$A$22:$A$38,LEFT('Etapový rozpočet'!B30,SEARCH(" ",'Etapový rozpočet'!B30)-1)&amp;".",OFFSET(Aktivity!$B$22:$B$38,,MATCH('Etapový rozpočet'!$A$23,Aktivity!$C$21:$I$21,0)))</f>
        <v>#REF!</v>
      </c>
      <c r="D30" s="134"/>
      <c r="E30" s="109"/>
      <c r="F30" s="45" t="e">
        <f ca="1">INDEX(Aktivity!$C$39:$I$39,,MATCH('Etapový rozpočet'!$A$23,Aktivity!$C$21:$I$21,0))*'Etapový rozpočet'!C30/SUM($C$23:$C$39)</f>
        <v>#REF!</v>
      </c>
      <c r="G30" s="45" t="e">
        <f t="shared" ca="1" si="1"/>
        <v>#REF!</v>
      </c>
    </row>
    <row r="31" spans="1:8" ht="13.5" thickBot="1" x14ac:dyDescent="0.25">
      <c r="A31" s="105"/>
      <c r="B31" s="98" t="s">
        <v>205</v>
      </c>
      <c r="C31" s="134" t="e">
        <f ca="1">SUMIF(Aktivity!$A$22:$A$38,LEFT('Etapový rozpočet'!B31,SEARCH(" ",'Etapový rozpočet'!B31)-1)&amp;".",OFFSET(Aktivity!$B$22:$B$38,,MATCH('Etapový rozpočet'!$A$23,Aktivity!$C$21:$I$21,0)))</f>
        <v>#REF!</v>
      </c>
      <c r="D31" s="134"/>
      <c r="E31" s="109"/>
      <c r="F31" s="45" t="e">
        <f ca="1">INDEX(Aktivity!$C$39:$I$39,,MATCH('Etapový rozpočet'!$A$23,Aktivity!$C$21:$I$21,0))*'Etapový rozpočet'!C31/SUM($C$23:$C$39)</f>
        <v>#REF!</v>
      </c>
      <c r="G31" s="45" t="e">
        <f t="shared" ca="1" si="1"/>
        <v>#REF!</v>
      </c>
    </row>
    <row r="32" spans="1:8" ht="26.25" thickBot="1" x14ac:dyDescent="0.25">
      <c r="A32" s="105"/>
      <c r="B32" s="98" t="s">
        <v>206</v>
      </c>
      <c r="C32" s="134" t="e">
        <f ca="1">SUMIF(Aktivity!$A$22:$A$38,LEFT('Etapový rozpočet'!B32,SEARCH(" ",'Etapový rozpočet'!B32)-1)&amp;".",OFFSET(Aktivity!$B$22:$B$38,,MATCH('Etapový rozpočet'!$A$23,Aktivity!$C$21:$I$21,0)))</f>
        <v>#REF!</v>
      </c>
      <c r="D32" s="134"/>
      <c r="E32" s="109"/>
      <c r="F32" s="45" t="e">
        <f ca="1">INDEX(Aktivity!$C$39:$I$39,,MATCH('Etapový rozpočet'!$A$23,Aktivity!$C$21:$I$21,0))*'Etapový rozpočet'!C32/SUM($C$23:$C$39)</f>
        <v>#REF!</v>
      </c>
      <c r="G32" s="45" t="e">
        <f t="shared" ca="1" si="1"/>
        <v>#REF!</v>
      </c>
    </row>
    <row r="33" spans="1:7" ht="26.25" thickBot="1" x14ac:dyDescent="0.25">
      <c r="A33" s="105"/>
      <c r="B33" s="98" t="s">
        <v>207</v>
      </c>
      <c r="C33" s="134" t="e">
        <f ca="1">SUMIF(Aktivity!$A$22:$A$38,LEFT('Etapový rozpočet'!B33,SEARCH(" ",'Etapový rozpočet'!B33)-1)&amp;".",OFFSET(Aktivity!$B$22:$B$38,,MATCH('Etapový rozpočet'!$A$23,Aktivity!$C$21:$I$21,0)))</f>
        <v>#REF!</v>
      </c>
      <c r="D33" s="134"/>
      <c r="E33" s="109"/>
      <c r="F33" s="45" t="e">
        <f ca="1">INDEX(Aktivity!$C$39:$I$39,,MATCH('Etapový rozpočet'!$A$23,Aktivity!$C$21:$I$21,0))*'Etapový rozpočet'!C33/SUM($C$23:$C$39)</f>
        <v>#REF!</v>
      </c>
      <c r="G33" s="45" t="e">
        <f t="shared" ca="1" si="1"/>
        <v>#REF!</v>
      </c>
    </row>
    <row r="34" spans="1:7" ht="26.25" thickBot="1" x14ac:dyDescent="0.25">
      <c r="A34" s="105"/>
      <c r="B34" s="98" t="s">
        <v>208</v>
      </c>
      <c r="C34" s="134" t="e">
        <f ca="1">SUMIF(Aktivity!$A$22:$A$38,LEFT('Etapový rozpočet'!B34,SEARCH(" ",'Etapový rozpočet'!B34)-1)&amp;".",OFFSET(Aktivity!$B$22:$B$38,,MATCH('Etapový rozpočet'!$A$23,Aktivity!$C$21:$I$21,0)))</f>
        <v>#REF!</v>
      </c>
      <c r="D34" s="134"/>
      <c r="E34" s="109"/>
      <c r="F34" s="45" t="e">
        <f ca="1">INDEX(Aktivity!$C$39:$I$39,,MATCH('Etapový rozpočet'!$A$23,Aktivity!$C$21:$I$21,0))*'Etapový rozpočet'!C34/SUM($C$23:$C$39)</f>
        <v>#REF!</v>
      </c>
      <c r="G34" s="45" t="e">
        <f t="shared" ca="1" si="1"/>
        <v>#REF!</v>
      </c>
    </row>
    <row r="35" spans="1:7" ht="13.5" thickBot="1" x14ac:dyDescent="0.25">
      <c r="A35" s="105"/>
      <c r="B35" s="98" t="s">
        <v>209</v>
      </c>
      <c r="C35" s="134" t="e">
        <f ca="1">SUMIF(Aktivity!$A$22:$A$38,LEFT('Etapový rozpočet'!B35,SEARCH(" ",'Etapový rozpočet'!B35)-1)&amp;".",OFFSET(Aktivity!$B$22:$B$38,,MATCH('Etapový rozpočet'!$A$23,Aktivity!$C$21:$I$21,0)))</f>
        <v>#REF!</v>
      </c>
      <c r="D35" s="134"/>
      <c r="E35" s="109"/>
      <c r="F35" s="45" t="e">
        <f ca="1">INDEX(Aktivity!$C$39:$I$39,,MATCH('Etapový rozpočet'!$A$23,Aktivity!$C$21:$I$21,0))*'Etapový rozpočet'!C35/SUM($C$23:$C$39)</f>
        <v>#REF!</v>
      </c>
      <c r="G35" s="45" t="e">
        <f t="shared" ca="1" si="1"/>
        <v>#REF!</v>
      </c>
    </row>
    <row r="36" spans="1:7" ht="26.25" thickBot="1" x14ac:dyDescent="0.25">
      <c r="A36" s="105"/>
      <c r="B36" s="98" t="s">
        <v>210</v>
      </c>
      <c r="C36" s="134" t="e">
        <f ca="1">SUMIF(Aktivity!$A$22:$A$38,LEFT('Etapový rozpočet'!B36,SEARCH(" ",'Etapový rozpočet'!B36)-1)&amp;".",OFFSET(Aktivity!$B$22:$B$38,,MATCH('Etapový rozpočet'!$A$23,Aktivity!$C$21:$I$21,0)))</f>
        <v>#REF!</v>
      </c>
      <c r="D36" s="134"/>
      <c r="E36" s="109"/>
      <c r="F36" s="45" t="e">
        <f ca="1">INDEX(Aktivity!$C$39:$I$39,,MATCH('Etapový rozpočet'!$A$23,Aktivity!$C$21:$I$21,0))*'Etapový rozpočet'!C36/SUM($C$23:$C$39)</f>
        <v>#REF!</v>
      </c>
      <c r="G36" s="45" t="e">
        <f t="shared" ca="1" si="1"/>
        <v>#REF!</v>
      </c>
    </row>
    <row r="37" spans="1:7" ht="13.5" thickBot="1" x14ac:dyDescent="0.25">
      <c r="A37" s="105"/>
      <c r="B37" s="98" t="s">
        <v>211</v>
      </c>
      <c r="C37" s="134" t="e">
        <f ca="1">SUMIF(Aktivity!$A$22:$A$38,LEFT('Etapový rozpočet'!B37,SEARCH(" ",'Etapový rozpočet'!B37)-1)&amp;".",OFFSET(Aktivity!$B$22:$B$38,,MATCH('Etapový rozpočet'!$A$23,Aktivity!$C$21:$I$21,0)))</f>
        <v>#REF!</v>
      </c>
      <c r="D37" s="134"/>
      <c r="E37" s="109"/>
      <c r="F37" s="45" t="e">
        <f ca="1">INDEX(Aktivity!$C$39:$I$39,,MATCH('Etapový rozpočet'!$A$23,Aktivity!$C$21:$I$21,0))*'Etapový rozpočet'!C37/SUM($C$23:$C$39)</f>
        <v>#REF!</v>
      </c>
      <c r="G37" s="45" t="e">
        <f t="shared" ca="1" si="1"/>
        <v>#REF!</v>
      </c>
    </row>
    <row r="38" spans="1:7" ht="13.5" thickBot="1" x14ac:dyDescent="0.25">
      <c r="A38" s="105" t="s">
        <v>149</v>
      </c>
      <c r="B38" s="98" t="s">
        <v>212</v>
      </c>
      <c r="C38" s="134" t="e">
        <f ca="1">SUMIF(Aktivity!$A$22:$A$38,LEFT('Etapový rozpočet'!B38,SEARCH(" ",'Etapový rozpočet'!B38)-1)&amp;".",OFFSET(Aktivity!$B$22:$B$38,,MATCH('Etapový rozpočet'!$A$23,Aktivity!$C$21:$I$21,0)))</f>
        <v>#REF!</v>
      </c>
      <c r="D38" s="134"/>
      <c r="E38" s="109"/>
      <c r="F38" s="45" t="e">
        <f ca="1">INDEX(Aktivity!$C$39:$I$39,,MATCH('Etapový rozpočet'!$A$23,Aktivity!$C$21:$I$21,0))*'Etapový rozpočet'!C38/SUM($C$23:$C$39)</f>
        <v>#REF!</v>
      </c>
      <c r="G38" s="45" t="e">
        <f t="shared" ca="1" si="1"/>
        <v>#REF!</v>
      </c>
    </row>
    <row r="39" spans="1:7" ht="13.5" thickBot="1" x14ac:dyDescent="0.25">
      <c r="A39" s="105"/>
      <c r="B39" s="98" t="s">
        <v>213</v>
      </c>
      <c r="C39" s="134" t="e">
        <f ca="1">SUMIF(Aktivity!$A$22:$A$38,LEFT('Etapový rozpočet'!B39,SEARCH(" ",'Etapový rozpočet'!B39)-1)&amp;".",OFFSET(Aktivity!$B$22:$B$38,,MATCH('Etapový rozpočet'!$A$23,Aktivity!$C$21:$I$21,0)))</f>
        <v>#REF!</v>
      </c>
      <c r="D39" s="134"/>
      <c r="E39" s="109"/>
      <c r="F39" s="45" t="e">
        <f ca="1">INDEX(Aktivity!$C$39:$I$39,,MATCH('Etapový rozpočet'!$A$23,Aktivity!$C$21:$I$21,0))*'Etapový rozpočet'!C39/SUM($C$23:$C$39)</f>
        <v>#REF!</v>
      </c>
      <c r="G39" s="45" t="e">
        <f t="shared" ca="1" si="1"/>
        <v>#REF!</v>
      </c>
    </row>
    <row r="40" spans="1:7" ht="13.5" thickBot="1" x14ac:dyDescent="0.25">
      <c r="A40" s="104" t="s">
        <v>150</v>
      </c>
      <c r="B40" s="98" t="s">
        <v>197</v>
      </c>
      <c r="C40" s="134" t="e">
        <f ca="1">SUMIF(Aktivity!$A$22:$A$38,LEFT('Etapový rozpočet'!B40,SEARCH(" ",'Etapový rozpočet'!B40)-1)&amp;".",OFFSET(Aktivity!$B$22:$B$38,,MATCH('Etapový rozpočet'!$A$40,Aktivity!$C$21:$I$21,0)))</f>
        <v>#REF!</v>
      </c>
      <c r="D40" s="134"/>
      <c r="E40" s="108"/>
      <c r="F40" s="45" t="e">
        <f ca="1">INDEX(Aktivity!$C$39:$I$39,,MATCH('Etapový rozpočet'!$A$40,Aktivity!$C$21:$I$21,0))*'Etapový rozpočet'!C40/SUM($C$40:$C$56)</f>
        <v>#REF!</v>
      </c>
      <c r="G40" s="45" t="e">
        <f t="shared" ca="1" si="1"/>
        <v>#REF!</v>
      </c>
    </row>
    <row r="41" spans="1:7" ht="26.25" thickBot="1" x14ac:dyDescent="0.25">
      <c r="A41" s="105"/>
      <c r="B41" s="98" t="s">
        <v>198</v>
      </c>
      <c r="C41" s="134" t="e">
        <f ca="1">SUMIF(Aktivity!$A$22:$A$38,LEFT('Etapový rozpočet'!B41,SEARCH(" ",'Etapový rozpočet'!B41)-1)&amp;".",OFFSET(Aktivity!$B$22:$B$38,,MATCH('Etapový rozpočet'!$A$40,Aktivity!$C$21:$I$21,0)))</f>
        <v>#REF!</v>
      </c>
      <c r="D41" s="134"/>
      <c r="E41" s="109"/>
      <c r="F41" s="45" t="e">
        <f ca="1">INDEX(Aktivity!$C$39:$I$39,,MATCH('Etapový rozpočet'!$A$40,Aktivity!$C$21:$I$21,0))*'Etapový rozpočet'!C41/SUM($C$40:$C$56)</f>
        <v>#REF!</v>
      </c>
      <c r="G41" s="45" t="e">
        <f t="shared" ca="1" si="1"/>
        <v>#REF!</v>
      </c>
    </row>
    <row r="42" spans="1:7" ht="26.25" thickBot="1" x14ac:dyDescent="0.25">
      <c r="A42" s="105"/>
      <c r="B42" s="98" t="s">
        <v>199</v>
      </c>
      <c r="C42" s="134" t="e">
        <f ca="1">SUMIF(Aktivity!$A$22:$A$38,LEFT('Etapový rozpočet'!B42,SEARCH(" ",'Etapový rozpočet'!B42)-1)&amp;".",OFFSET(Aktivity!$B$22:$B$38,,MATCH('Etapový rozpočet'!$A$40,Aktivity!$C$21:$I$21,0)))</f>
        <v>#REF!</v>
      </c>
      <c r="D42" s="134"/>
      <c r="E42" s="109"/>
      <c r="F42" s="45" t="e">
        <f ca="1">INDEX(Aktivity!$C$39:$I$39,,MATCH('Etapový rozpočet'!$A$40,Aktivity!$C$21:$I$21,0))*'Etapový rozpočet'!C42/SUM($C$40:$C$56)</f>
        <v>#REF!</v>
      </c>
      <c r="G42" s="45" t="e">
        <f t="shared" ca="1" si="1"/>
        <v>#REF!</v>
      </c>
    </row>
    <row r="43" spans="1:7" ht="26.25" thickBot="1" x14ac:dyDescent="0.25">
      <c r="A43" s="105"/>
      <c r="B43" s="98" t="s">
        <v>200</v>
      </c>
      <c r="C43" s="134" t="e">
        <f ca="1">SUMIF(Aktivity!$A$22:$A$38,LEFT('Etapový rozpočet'!B43,SEARCH(" ",'Etapový rozpočet'!B43)-1)&amp;".",OFFSET(Aktivity!$B$22:$B$38,,MATCH('Etapový rozpočet'!$A$40,Aktivity!$C$21:$I$21,0)))</f>
        <v>#REF!</v>
      </c>
      <c r="D43" s="134"/>
      <c r="E43" s="109"/>
      <c r="F43" s="45" t="e">
        <f ca="1">INDEX(Aktivity!$C$39:$I$39,,MATCH('Etapový rozpočet'!$A$40,Aktivity!$C$21:$I$21,0))*'Etapový rozpočet'!C43/SUM($C$40:$C$56)</f>
        <v>#REF!</v>
      </c>
      <c r="G43" s="45" t="e">
        <f t="shared" ca="1" si="1"/>
        <v>#REF!</v>
      </c>
    </row>
    <row r="44" spans="1:7" ht="26.25" thickBot="1" x14ac:dyDescent="0.25">
      <c r="A44" s="105"/>
      <c r="B44" s="98" t="s">
        <v>201</v>
      </c>
      <c r="C44" s="134" t="e">
        <f ca="1">SUMIF(Aktivity!$A$22:$A$38,LEFT('Etapový rozpočet'!B44,SEARCH(" ",'Etapový rozpočet'!B44)-1)&amp;".",OFFSET(Aktivity!$B$22:$B$38,,MATCH('Etapový rozpočet'!$A$40,Aktivity!$C$21:$I$21,0)))</f>
        <v>#REF!</v>
      </c>
      <c r="D44" s="134"/>
      <c r="E44" s="109"/>
      <c r="F44" s="45" t="e">
        <f ca="1">INDEX(Aktivity!$C$39:$I$39,,MATCH('Etapový rozpočet'!$A$40,Aktivity!$C$21:$I$21,0))*'Etapový rozpočet'!C44/SUM($C$40:$C$56)</f>
        <v>#REF!</v>
      </c>
      <c r="G44" s="45" t="e">
        <f t="shared" ca="1" si="1"/>
        <v>#REF!</v>
      </c>
    </row>
    <row r="45" spans="1:7" ht="13.5" thickBot="1" x14ac:dyDescent="0.25">
      <c r="A45" s="105"/>
      <c r="B45" s="98" t="s">
        <v>202</v>
      </c>
      <c r="C45" s="134" t="e">
        <f ca="1">SUMIF(Aktivity!$A$22:$A$38,LEFT('Etapový rozpočet'!B45,SEARCH(" ",'Etapový rozpočet'!B45)-1)&amp;".",OFFSET(Aktivity!$B$22:$B$38,,MATCH('Etapový rozpočet'!$A$40,Aktivity!$C$21:$I$21,0)))</f>
        <v>#REF!</v>
      </c>
      <c r="D45" s="134"/>
      <c r="E45" s="109"/>
      <c r="F45" s="45" t="e">
        <f ca="1">INDEX(Aktivity!$C$39:$I$39,,MATCH('Etapový rozpočet'!$A$40,Aktivity!$C$21:$I$21,0))*'Etapový rozpočet'!C45/SUM($C$40:$C$56)</f>
        <v>#REF!</v>
      </c>
      <c r="G45" s="45" t="e">
        <f t="shared" ca="1" si="1"/>
        <v>#REF!</v>
      </c>
    </row>
    <row r="46" spans="1:7" ht="13.5" thickBot="1" x14ac:dyDescent="0.25">
      <c r="A46" s="105"/>
      <c r="B46" s="98" t="s">
        <v>203</v>
      </c>
      <c r="C46" s="134" t="e">
        <f ca="1">SUMIF(Aktivity!$A$22:$A$38,LEFT('Etapový rozpočet'!B46,SEARCH(" ",'Etapový rozpočet'!B46)-1)&amp;".",OFFSET(Aktivity!$B$22:$B$38,,MATCH('Etapový rozpočet'!$A$40,Aktivity!$C$21:$I$21,0)))</f>
        <v>#REF!</v>
      </c>
      <c r="D46" s="134"/>
      <c r="E46" s="109"/>
      <c r="F46" s="45" t="e">
        <f ca="1">INDEX(Aktivity!$C$39:$I$39,,MATCH('Etapový rozpočet'!$A$40,Aktivity!$C$21:$I$21,0))*'Etapový rozpočet'!C46/SUM($C$40:$C$56)</f>
        <v>#REF!</v>
      </c>
      <c r="G46" s="45" t="e">
        <f t="shared" ca="1" si="1"/>
        <v>#REF!</v>
      </c>
    </row>
    <row r="47" spans="1:7" ht="13.5" thickBot="1" x14ac:dyDescent="0.25">
      <c r="A47" s="105"/>
      <c r="B47" s="98" t="s">
        <v>204</v>
      </c>
      <c r="C47" s="134" t="e">
        <f ca="1">SUMIF(Aktivity!$A$22:$A$38,LEFT('Etapový rozpočet'!B47,SEARCH(" ",'Etapový rozpočet'!B47)-1)&amp;".",OFFSET(Aktivity!$B$22:$B$38,,MATCH('Etapový rozpočet'!$A$40,Aktivity!$C$21:$I$21,0)))</f>
        <v>#REF!</v>
      </c>
      <c r="D47" s="134"/>
      <c r="E47" s="109"/>
      <c r="F47" s="45" t="e">
        <f ca="1">INDEX(Aktivity!$C$39:$I$39,,MATCH('Etapový rozpočet'!$A$40,Aktivity!$C$21:$I$21,0))*'Etapový rozpočet'!C47/SUM($C$40:$C$56)</f>
        <v>#REF!</v>
      </c>
      <c r="G47" s="45" t="e">
        <f t="shared" ca="1" si="1"/>
        <v>#REF!</v>
      </c>
    </row>
    <row r="48" spans="1:7" ht="13.5" thickBot="1" x14ac:dyDescent="0.25">
      <c r="A48" s="105"/>
      <c r="B48" s="98" t="s">
        <v>205</v>
      </c>
      <c r="C48" s="134" t="e">
        <f ca="1">SUMIF(Aktivity!$A$22:$A$38,LEFT('Etapový rozpočet'!B48,SEARCH(" ",'Etapový rozpočet'!B48)-1)&amp;".",OFFSET(Aktivity!$B$22:$B$38,,MATCH('Etapový rozpočet'!$A$40,Aktivity!$C$21:$I$21,0)))</f>
        <v>#REF!</v>
      </c>
      <c r="D48" s="134"/>
      <c r="E48" s="109"/>
      <c r="F48" s="45" t="e">
        <f ca="1">INDEX(Aktivity!$C$39:$I$39,,MATCH('Etapový rozpočet'!$A$40,Aktivity!$C$21:$I$21,0))*'Etapový rozpočet'!C48/SUM($C$40:$C$56)</f>
        <v>#REF!</v>
      </c>
      <c r="G48" s="45" t="e">
        <f t="shared" ca="1" si="1"/>
        <v>#REF!</v>
      </c>
    </row>
    <row r="49" spans="1:8" ht="26.25" thickBot="1" x14ac:dyDescent="0.25">
      <c r="A49" s="105"/>
      <c r="B49" s="98" t="s">
        <v>206</v>
      </c>
      <c r="C49" s="134" t="e">
        <f ca="1">SUMIF(Aktivity!$A$22:$A$38,LEFT('Etapový rozpočet'!B49,SEARCH(" ",'Etapový rozpočet'!B49)-1)&amp;".",OFFSET(Aktivity!$B$22:$B$38,,MATCH('Etapový rozpočet'!$A$40,Aktivity!$C$21:$I$21,0)))</f>
        <v>#REF!</v>
      </c>
      <c r="D49" s="134"/>
      <c r="E49" s="109"/>
      <c r="F49" s="45" t="e">
        <f ca="1">INDEX(Aktivity!$C$39:$I$39,,MATCH('Etapový rozpočet'!$A$40,Aktivity!$C$21:$I$21,0))*'Etapový rozpočet'!C49/SUM($C$40:$C$56)</f>
        <v>#REF!</v>
      </c>
      <c r="G49" s="45" t="e">
        <f t="shared" ca="1" si="1"/>
        <v>#REF!</v>
      </c>
    </row>
    <row r="50" spans="1:8" ht="26.25" thickBot="1" x14ac:dyDescent="0.25">
      <c r="A50" s="105"/>
      <c r="B50" s="98" t="s">
        <v>207</v>
      </c>
      <c r="C50" s="134" t="e">
        <f ca="1">SUMIF(Aktivity!$A$22:$A$38,LEFT('Etapový rozpočet'!B50,SEARCH(" ",'Etapový rozpočet'!B50)-1)&amp;".",OFFSET(Aktivity!$B$22:$B$38,,MATCH('Etapový rozpočet'!$A$40,Aktivity!$C$21:$I$21,0)))</f>
        <v>#REF!</v>
      </c>
      <c r="D50" s="134"/>
      <c r="E50" s="109"/>
      <c r="F50" s="45" t="e">
        <f ca="1">INDEX(Aktivity!$C$39:$I$39,,MATCH('Etapový rozpočet'!$A$40,Aktivity!$C$21:$I$21,0))*'Etapový rozpočet'!C50/SUM($C$40:$C$56)</f>
        <v>#REF!</v>
      </c>
      <c r="G50" s="45" t="e">
        <f t="shared" ca="1" si="1"/>
        <v>#REF!</v>
      </c>
    </row>
    <row r="51" spans="1:8" ht="26.25" thickBot="1" x14ac:dyDescent="0.25">
      <c r="A51" s="105"/>
      <c r="B51" s="98" t="s">
        <v>208</v>
      </c>
      <c r="C51" s="134" t="e">
        <f ca="1">SUMIF(Aktivity!$A$22:$A$38,LEFT('Etapový rozpočet'!B51,SEARCH(" ",'Etapový rozpočet'!B51)-1)&amp;".",OFFSET(Aktivity!$B$22:$B$38,,MATCH('Etapový rozpočet'!$A$40,Aktivity!$C$21:$I$21,0)))</f>
        <v>#REF!</v>
      </c>
      <c r="D51" s="134"/>
      <c r="E51" s="109"/>
      <c r="F51" s="45" t="e">
        <f ca="1">INDEX(Aktivity!$C$39:$I$39,,MATCH('Etapový rozpočet'!$A$40,Aktivity!$C$21:$I$21,0))*'Etapový rozpočet'!C51/SUM($C$40:$C$56)</f>
        <v>#REF!</v>
      </c>
      <c r="G51" s="45" t="e">
        <f t="shared" ca="1" si="1"/>
        <v>#REF!</v>
      </c>
    </row>
    <row r="52" spans="1:8" ht="13.5" thickBot="1" x14ac:dyDescent="0.25">
      <c r="A52" s="105"/>
      <c r="B52" s="98" t="s">
        <v>209</v>
      </c>
      <c r="C52" s="134" t="e">
        <f ca="1">SUMIF(Aktivity!$A$22:$A$38,LEFT('Etapový rozpočet'!B52,SEARCH(" ",'Etapový rozpočet'!B52)-1)&amp;".",OFFSET(Aktivity!$B$22:$B$38,,MATCH('Etapový rozpočet'!$A$40,Aktivity!$C$21:$I$21,0)))</f>
        <v>#REF!</v>
      </c>
      <c r="D52" s="134"/>
      <c r="E52" s="109"/>
      <c r="F52" s="45" t="e">
        <f ca="1">INDEX(Aktivity!$C$39:$I$39,,MATCH('Etapový rozpočet'!$A$40,Aktivity!$C$21:$I$21,0))*'Etapový rozpočet'!C52/SUM($C$40:$C$56)</f>
        <v>#REF!</v>
      </c>
      <c r="G52" s="45" t="e">
        <f t="shared" ca="1" si="1"/>
        <v>#REF!</v>
      </c>
    </row>
    <row r="53" spans="1:8" ht="26.25" thickBot="1" x14ac:dyDescent="0.25">
      <c r="A53" s="105"/>
      <c r="B53" s="98" t="s">
        <v>210</v>
      </c>
      <c r="C53" s="134" t="e">
        <f ca="1">SUMIF(Aktivity!$A$22:$A$38,LEFT('Etapový rozpočet'!B53,SEARCH(" ",'Etapový rozpočet'!B53)-1)&amp;".",OFFSET(Aktivity!$B$22:$B$38,,MATCH('Etapový rozpočet'!$A$40,Aktivity!$C$21:$I$21,0)))</f>
        <v>#REF!</v>
      </c>
      <c r="D53" s="134"/>
      <c r="E53" s="109"/>
      <c r="F53" s="45" t="e">
        <f ca="1">INDEX(Aktivity!$C$39:$I$39,,MATCH('Etapový rozpočet'!$A$40,Aktivity!$C$21:$I$21,0))*'Etapový rozpočet'!C53/SUM($C$40:$C$56)</f>
        <v>#REF!</v>
      </c>
      <c r="G53" s="45" t="e">
        <f t="shared" ca="1" si="1"/>
        <v>#REF!</v>
      </c>
    </row>
    <row r="54" spans="1:8" ht="13.5" thickBot="1" x14ac:dyDescent="0.25">
      <c r="A54" s="105"/>
      <c r="B54" s="98" t="s">
        <v>211</v>
      </c>
      <c r="C54" s="134" t="e">
        <f ca="1">SUMIF(Aktivity!$A$22:$A$38,LEFT('Etapový rozpočet'!B54,SEARCH(" ",'Etapový rozpočet'!B54)-1)&amp;".",OFFSET(Aktivity!$B$22:$B$38,,MATCH('Etapový rozpočet'!$A$40,Aktivity!$C$21:$I$21,0)))</f>
        <v>#REF!</v>
      </c>
      <c r="D54" s="134"/>
      <c r="E54" s="109"/>
      <c r="F54" s="45" t="e">
        <f ca="1">INDEX(Aktivity!$C$39:$I$39,,MATCH('Etapový rozpočet'!$A$40,Aktivity!$C$21:$I$21,0))*'Etapový rozpočet'!C54/SUM($C$40:$C$56)</f>
        <v>#REF!</v>
      </c>
      <c r="G54" s="45" t="e">
        <f t="shared" ca="1" si="1"/>
        <v>#REF!</v>
      </c>
    </row>
    <row r="55" spans="1:8" ht="13.5" thickBot="1" x14ac:dyDescent="0.25">
      <c r="A55" s="105" t="s">
        <v>151</v>
      </c>
      <c r="B55" s="98" t="s">
        <v>212</v>
      </c>
      <c r="C55" s="134" t="e">
        <f ca="1">SUMIF(Aktivity!$A$22:$A$38,LEFT('Etapový rozpočet'!B55,SEARCH(" ",'Etapový rozpočet'!B55)-1)&amp;".",OFFSET(Aktivity!$B$22:$B$38,,MATCH('Etapový rozpočet'!$A$40,Aktivity!$C$21:$I$21,0)))</f>
        <v>#REF!</v>
      </c>
      <c r="D55" s="134"/>
      <c r="E55" s="109"/>
      <c r="F55" s="45" t="e">
        <f ca="1">INDEX(Aktivity!$C$39:$I$39,,MATCH('Etapový rozpočet'!$A$40,Aktivity!$C$21:$I$21,0))*'Etapový rozpočet'!C55/SUM($C$40:$C$56)</f>
        <v>#REF!</v>
      </c>
      <c r="G55" s="45" t="e">
        <f t="shared" ca="1" si="1"/>
        <v>#REF!</v>
      </c>
    </row>
    <row r="56" spans="1:8" ht="13.5" thickBot="1" x14ac:dyDescent="0.25">
      <c r="A56" s="105"/>
      <c r="B56" s="98" t="s">
        <v>213</v>
      </c>
      <c r="C56" s="134" t="e">
        <f ca="1">SUMIF(Aktivity!$A$22:$A$38,LEFT('Etapový rozpočet'!B56,SEARCH(" ",'Etapový rozpočet'!B56)-1)&amp;".",OFFSET(Aktivity!$B$22:$B$38,,MATCH('Etapový rozpočet'!$A$40,Aktivity!$C$21:$I$21,0)))</f>
        <v>#REF!</v>
      </c>
      <c r="D56" s="134"/>
      <c r="E56" s="109"/>
      <c r="F56" s="45" t="e">
        <f ca="1">INDEX(Aktivity!$C$39:$I$39,,MATCH('Etapový rozpočet'!$A$40,Aktivity!$C$21:$I$21,0))*'Etapový rozpočet'!C56/SUM($C$40:$C$56)</f>
        <v>#REF!</v>
      </c>
      <c r="G56" s="45" t="e">
        <f t="shared" ca="1" si="1"/>
        <v>#REF!</v>
      </c>
    </row>
    <row r="57" spans="1:8" ht="16.5" thickBot="1" x14ac:dyDescent="0.25">
      <c r="A57" s="106" t="s">
        <v>152</v>
      </c>
      <c r="B57" s="125"/>
      <c r="C57" s="133"/>
      <c r="D57" s="133"/>
      <c r="E57" s="107"/>
      <c r="F57" s="45"/>
      <c r="G57" s="45"/>
      <c r="H57" s="131" t="e">
        <f ca="1">SUM(G58:G91)</f>
        <v>#REF!</v>
      </c>
    </row>
    <row r="58" spans="1:8" ht="13.5" thickBot="1" x14ac:dyDescent="0.25">
      <c r="A58" s="104" t="s">
        <v>153</v>
      </c>
      <c r="B58" s="98" t="s">
        <v>197</v>
      </c>
      <c r="C58" s="134" t="e">
        <f ca="1">SUMIF(Aktivity!$A$22:$A$38,LEFT('Etapový rozpočet'!B58,SEARCH(" ",'Etapový rozpočet'!B58)-1)&amp;".",OFFSET(Aktivity!$B$22:$B$38,,MATCH('Etapový rozpočet'!$A$58,Aktivity!$C$21:$I$21,0)))</f>
        <v>#REF!</v>
      </c>
      <c r="D58" s="134"/>
      <c r="E58" s="108"/>
      <c r="F58" s="45" t="e">
        <f ca="1">INDEX(Aktivity!$C$39:$I$39,,MATCH('Etapový rozpočet'!$A$58,Aktivity!$C$21:$I$21,0))*'Etapový rozpočet'!C58/SUM($C$58:$C$74)</f>
        <v>#REF!</v>
      </c>
      <c r="G58" s="45" t="e">
        <f t="shared" ref="G58:G121" ca="1" si="2">ROUND(C58+F58,-3)</f>
        <v>#REF!</v>
      </c>
    </row>
    <row r="59" spans="1:8" ht="26.25" thickBot="1" x14ac:dyDescent="0.25">
      <c r="A59" s="105"/>
      <c r="B59" s="98" t="s">
        <v>198</v>
      </c>
      <c r="C59" s="134" t="e">
        <f ca="1">SUMIF(Aktivity!$A$22:$A$38,LEFT('Etapový rozpočet'!B59,SEARCH(" ",'Etapový rozpočet'!B59)-1)&amp;".",OFFSET(Aktivity!$B$22:$B$38,,MATCH('Etapový rozpočet'!$A$58,Aktivity!$C$21:$I$21,0)))</f>
        <v>#REF!</v>
      </c>
      <c r="D59" s="134"/>
      <c r="E59" s="109"/>
      <c r="F59" s="45" t="e">
        <f ca="1">INDEX(Aktivity!$C$39:$I$39,,MATCH('Etapový rozpočet'!$A$58,Aktivity!$C$21:$I$21,0))*'Etapový rozpočet'!C59/SUM($C$58:$C$74)</f>
        <v>#REF!</v>
      </c>
      <c r="G59" s="45" t="e">
        <f t="shared" ca="1" si="2"/>
        <v>#REF!</v>
      </c>
    </row>
    <row r="60" spans="1:8" ht="26.25" thickBot="1" x14ac:dyDescent="0.25">
      <c r="A60" s="105"/>
      <c r="B60" s="98" t="s">
        <v>199</v>
      </c>
      <c r="C60" s="134" t="e">
        <f ca="1">SUMIF(Aktivity!$A$22:$A$38,LEFT('Etapový rozpočet'!B60,SEARCH(" ",'Etapový rozpočet'!B60)-1)&amp;".",OFFSET(Aktivity!$B$22:$B$38,,MATCH('Etapový rozpočet'!$A$58,Aktivity!$C$21:$I$21,0)))</f>
        <v>#REF!</v>
      </c>
      <c r="D60" s="134"/>
      <c r="E60" s="109"/>
      <c r="F60" s="45" t="e">
        <f ca="1">INDEX(Aktivity!$C$39:$I$39,,MATCH('Etapový rozpočet'!$A$58,Aktivity!$C$21:$I$21,0))*'Etapový rozpočet'!C60/SUM($C$58:$C$74)</f>
        <v>#REF!</v>
      </c>
      <c r="G60" s="45" t="e">
        <f t="shared" ca="1" si="2"/>
        <v>#REF!</v>
      </c>
    </row>
    <row r="61" spans="1:8" ht="26.25" thickBot="1" x14ac:dyDescent="0.25">
      <c r="A61" s="105"/>
      <c r="B61" s="98" t="s">
        <v>200</v>
      </c>
      <c r="C61" s="134" t="e">
        <f ca="1">SUMIF(Aktivity!$A$22:$A$38,LEFT('Etapový rozpočet'!B61,SEARCH(" ",'Etapový rozpočet'!B61)-1)&amp;".",OFFSET(Aktivity!$B$22:$B$38,,MATCH('Etapový rozpočet'!$A$58,Aktivity!$C$21:$I$21,0)))</f>
        <v>#REF!</v>
      </c>
      <c r="D61" s="134"/>
      <c r="E61" s="109"/>
      <c r="F61" s="45" t="e">
        <f ca="1">INDEX(Aktivity!$C$39:$I$39,,MATCH('Etapový rozpočet'!$A$58,Aktivity!$C$21:$I$21,0))*'Etapový rozpočet'!C61/SUM($C$58:$C$74)</f>
        <v>#REF!</v>
      </c>
      <c r="G61" s="45" t="e">
        <f t="shared" ca="1" si="2"/>
        <v>#REF!</v>
      </c>
    </row>
    <row r="62" spans="1:8" ht="26.25" thickBot="1" x14ac:dyDescent="0.25">
      <c r="A62" s="105"/>
      <c r="B62" s="98" t="s">
        <v>201</v>
      </c>
      <c r="C62" s="134" t="e">
        <f ca="1">SUMIF(Aktivity!$A$22:$A$38,LEFT('Etapový rozpočet'!B62,SEARCH(" ",'Etapový rozpočet'!B62)-1)&amp;".",OFFSET(Aktivity!$B$22:$B$38,,MATCH('Etapový rozpočet'!$A$58,Aktivity!$C$21:$I$21,0)))</f>
        <v>#REF!</v>
      </c>
      <c r="D62" s="134"/>
      <c r="E62" s="109"/>
      <c r="F62" s="45" t="e">
        <f ca="1">INDEX(Aktivity!$C$39:$I$39,,MATCH('Etapový rozpočet'!$A$58,Aktivity!$C$21:$I$21,0))*'Etapový rozpočet'!C62/SUM($C$58:$C$74)</f>
        <v>#REF!</v>
      </c>
      <c r="G62" s="45" t="e">
        <f t="shared" ca="1" si="2"/>
        <v>#REF!</v>
      </c>
    </row>
    <row r="63" spans="1:8" ht="13.5" thickBot="1" x14ac:dyDescent="0.25">
      <c r="A63" s="105"/>
      <c r="B63" s="98" t="s">
        <v>202</v>
      </c>
      <c r="C63" s="134" t="e">
        <f ca="1">SUMIF(Aktivity!$A$22:$A$38,LEFT('Etapový rozpočet'!B63,SEARCH(" ",'Etapový rozpočet'!B63)-1)&amp;".",OFFSET(Aktivity!$B$22:$B$38,,MATCH('Etapový rozpočet'!$A$58,Aktivity!$C$21:$I$21,0)))</f>
        <v>#REF!</v>
      </c>
      <c r="D63" s="134"/>
      <c r="E63" s="109"/>
      <c r="F63" s="45" t="e">
        <f ca="1">INDEX(Aktivity!$C$39:$I$39,,MATCH('Etapový rozpočet'!$A$58,Aktivity!$C$21:$I$21,0))*'Etapový rozpočet'!C63/SUM($C$58:$C$74)</f>
        <v>#REF!</v>
      </c>
      <c r="G63" s="45" t="e">
        <f t="shared" ca="1" si="2"/>
        <v>#REF!</v>
      </c>
    </row>
    <row r="64" spans="1:8" ht="13.5" thickBot="1" x14ac:dyDescent="0.25">
      <c r="A64" s="105"/>
      <c r="B64" s="98" t="s">
        <v>203</v>
      </c>
      <c r="C64" s="134" t="e">
        <f ca="1">SUMIF(Aktivity!$A$22:$A$38,LEFT('Etapový rozpočet'!B64,SEARCH(" ",'Etapový rozpočet'!B64)-1)&amp;".",OFFSET(Aktivity!$B$22:$B$38,,MATCH('Etapový rozpočet'!$A$58,Aktivity!$C$21:$I$21,0)))</f>
        <v>#REF!</v>
      </c>
      <c r="D64" s="134"/>
      <c r="E64" s="109"/>
      <c r="F64" s="45" t="e">
        <f ca="1">INDEX(Aktivity!$C$39:$I$39,,MATCH('Etapový rozpočet'!$A$58,Aktivity!$C$21:$I$21,0))*'Etapový rozpočet'!C64/SUM($C$58:$C$74)</f>
        <v>#REF!</v>
      </c>
      <c r="G64" s="45" t="e">
        <f t="shared" ca="1" si="2"/>
        <v>#REF!</v>
      </c>
    </row>
    <row r="65" spans="1:7" ht="13.5" thickBot="1" x14ac:dyDescent="0.25">
      <c r="A65" s="105"/>
      <c r="B65" s="98" t="s">
        <v>204</v>
      </c>
      <c r="C65" s="134" t="e">
        <f ca="1">SUMIF(Aktivity!$A$22:$A$38,LEFT('Etapový rozpočet'!B65,SEARCH(" ",'Etapový rozpočet'!B65)-1)&amp;".",OFFSET(Aktivity!$B$22:$B$38,,MATCH('Etapový rozpočet'!$A$58,Aktivity!$C$21:$I$21,0)))</f>
        <v>#REF!</v>
      </c>
      <c r="D65" s="134"/>
      <c r="E65" s="109"/>
      <c r="F65" s="45" t="e">
        <f ca="1">INDEX(Aktivity!$C$39:$I$39,,MATCH('Etapový rozpočet'!$A$58,Aktivity!$C$21:$I$21,0))*'Etapový rozpočet'!C65/SUM($C$58:$C$74)</f>
        <v>#REF!</v>
      </c>
      <c r="G65" s="45" t="e">
        <f t="shared" ca="1" si="2"/>
        <v>#REF!</v>
      </c>
    </row>
    <row r="66" spans="1:7" ht="13.5" thickBot="1" x14ac:dyDescent="0.25">
      <c r="A66" s="105"/>
      <c r="B66" s="98" t="s">
        <v>205</v>
      </c>
      <c r="C66" s="134" t="e">
        <f ca="1">SUMIF(Aktivity!$A$22:$A$38,LEFT('Etapový rozpočet'!B66,SEARCH(" ",'Etapový rozpočet'!B66)-1)&amp;".",OFFSET(Aktivity!$B$22:$B$38,,MATCH('Etapový rozpočet'!$A$58,Aktivity!$C$21:$I$21,0)))</f>
        <v>#REF!</v>
      </c>
      <c r="D66" s="134"/>
      <c r="E66" s="109"/>
      <c r="F66" s="45" t="e">
        <f ca="1">INDEX(Aktivity!$C$39:$I$39,,MATCH('Etapový rozpočet'!$A$58,Aktivity!$C$21:$I$21,0))*'Etapový rozpočet'!C66/SUM($C$58:$C$74)</f>
        <v>#REF!</v>
      </c>
      <c r="G66" s="45" t="e">
        <f t="shared" ca="1" si="2"/>
        <v>#REF!</v>
      </c>
    </row>
    <row r="67" spans="1:7" ht="26.25" thickBot="1" x14ac:dyDescent="0.25">
      <c r="A67" s="105"/>
      <c r="B67" s="98" t="s">
        <v>206</v>
      </c>
      <c r="C67" s="134" t="e">
        <f ca="1">SUMIF(Aktivity!$A$22:$A$38,LEFT('Etapový rozpočet'!B67,SEARCH(" ",'Etapový rozpočet'!B67)-1)&amp;".",OFFSET(Aktivity!$B$22:$B$38,,MATCH('Etapový rozpočet'!$A$58,Aktivity!$C$21:$I$21,0)))</f>
        <v>#REF!</v>
      </c>
      <c r="D67" s="134"/>
      <c r="E67" s="109"/>
      <c r="F67" s="45" t="e">
        <f ca="1">INDEX(Aktivity!$C$39:$I$39,,MATCH('Etapový rozpočet'!$A$58,Aktivity!$C$21:$I$21,0))*'Etapový rozpočet'!C67/SUM($C$58:$C$74)</f>
        <v>#REF!</v>
      </c>
      <c r="G67" s="45" t="e">
        <f t="shared" ca="1" si="2"/>
        <v>#REF!</v>
      </c>
    </row>
    <row r="68" spans="1:7" ht="26.25" thickBot="1" x14ac:dyDescent="0.25">
      <c r="A68" s="105"/>
      <c r="B68" s="98" t="s">
        <v>207</v>
      </c>
      <c r="C68" s="134" t="e">
        <f ca="1">SUMIF(Aktivity!$A$22:$A$38,LEFT('Etapový rozpočet'!B68,SEARCH(" ",'Etapový rozpočet'!B68)-1)&amp;".",OFFSET(Aktivity!$B$22:$B$38,,MATCH('Etapový rozpočet'!$A$58,Aktivity!$C$21:$I$21,0)))</f>
        <v>#REF!</v>
      </c>
      <c r="D68" s="134"/>
      <c r="E68" s="109"/>
      <c r="F68" s="45" t="e">
        <f ca="1">INDEX(Aktivity!$C$39:$I$39,,MATCH('Etapový rozpočet'!$A$58,Aktivity!$C$21:$I$21,0))*'Etapový rozpočet'!C68/SUM($C$58:$C$74)</f>
        <v>#REF!</v>
      </c>
      <c r="G68" s="45" t="e">
        <f t="shared" ca="1" si="2"/>
        <v>#REF!</v>
      </c>
    </row>
    <row r="69" spans="1:7" ht="26.25" thickBot="1" x14ac:dyDescent="0.25">
      <c r="A69" s="105"/>
      <c r="B69" s="98" t="s">
        <v>208</v>
      </c>
      <c r="C69" s="134" t="e">
        <f ca="1">SUMIF(Aktivity!$A$22:$A$38,LEFT('Etapový rozpočet'!B69,SEARCH(" ",'Etapový rozpočet'!B69)-1)&amp;".",OFFSET(Aktivity!$B$22:$B$38,,MATCH('Etapový rozpočet'!$A$58,Aktivity!$C$21:$I$21,0)))</f>
        <v>#REF!</v>
      </c>
      <c r="D69" s="134"/>
      <c r="E69" s="109"/>
      <c r="F69" s="45" t="e">
        <f ca="1">INDEX(Aktivity!$C$39:$I$39,,MATCH('Etapový rozpočet'!$A$58,Aktivity!$C$21:$I$21,0))*'Etapový rozpočet'!C69/SUM($C$58:$C$74)</f>
        <v>#REF!</v>
      </c>
      <c r="G69" s="45" t="e">
        <f t="shared" ca="1" si="2"/>
        <v>#REF!</v>
      </c>
    </row>
    <row r="70" spans="1:7" ht="13.5" thickBot="1" x14ac:dyDescent="0.25">
      <c r="A70" s="105"/>
      <c r="B70" s="98" t="s">
        <v>209</v>
      </c>
      <c r="C70" s="134" t="e">
        <f ca="1">SUMIF(Aktivity!$A$22:$A$38,LEFT('Etapový rozpočet'!B70,SEARCH(" ",'Etapový rozpočet'!B70)-1)&amp;".",OFFSET(Aktivity!$B$22:$B$38,,MATCH('Etapový rozpočet'!$A$58,Aktivity!$C$21:$I$21,0)))</f>
        <v>#REF!</v>
      </c>
      <c r="D70" s="134"/>
      <c r="E70" s="109"/>
      <c r="F70" s="45" t="e">
        <f ca="1">INDEX(Aktivity!$C$39:$I$39,,MATCH('Etapový rozpočet'!$A$58,Aktivity!$C$21:$I$21,0))*'Etapový rozpočet'!C70/SUM($C$58:$C$74)</f>
        <v>#REF!</v>
      </c>
      <c r="G70" s="45" t="e">
        <f t="shared" ca="1" si="2"/>
        <v>#REF!</v>
      </c>
    </row>
    <row r="71" spans="1:7" ht="26.25" thickBot="1" x14ac:dyDescent="0.25">
      <c r="A71" s="105"/>
      <c r="B71" s="98" t="s">
        <v>210</v>
      </c>
      <c r="C71" s="134" t="e">
        <f ca="1">SUMIF(Aktivity!$A$22:$A$38,LEFT('Etapový rozpočet'!B71,SEARCH(" ",'Etapový rozpočet'!B71)-1)&amp;".",OFFSET(Aktivity!$B$22:$B$38,,MATCH('Etapový rozpočet'!$A$58,Aktivity!$C$21:$I$21,0)))</f>
        <v>#REF!</v>
      </c>
      <c r="D71" s="134"/>
      <c r="E71" s="109"/>
      <c r="F71" s="45" t="e">
        <f ca="1">INDEX(Aktivity!$C$39:$I$39,,MATCH('Etapový rozpočet'!$A$58,Aktivity!$C$21:$I$21,0))*'Etapový rozpočet'!C71/SUM($C$58:$C$74)</f>
        <v>#REF!</v>
      </c>
      <c r="G71" s="45" t="e">
        <f t="shared" ca="1" si="2"/>
        <v>#REF!</v>
      </c>
    </row>
    <row r="72" spans="1:7" ht="13.5" thickBot="1" x14ac:dyDescent="0.25">
      <c r="A72" s="105"/>
      <c r="B72" s="98" t="s">
        <v>211</v>
      </c>
      <c r="C72" s="134" t="e">
        <f ca="1">SUMIF(Aktivity!$A$22:$A$38,LEFT('Etapový rozpočet'!B72,SEARCH(" ",'Etapový rozpočet'!B72)-1)&amp;".",OFFSET(Aktivity!$B$22:$B$38,,MATCH('Etapový rozpočet'!$A$58,Aktivity!$C$21:$I$21,0)))</f>
        <v>#REF!</v>
      </c>
      <c r="D72" s="134"/>
      <c r="E72" s="109"/>
      <c r="F72" s="45" t="e">
        <f ca="1">INDEX(Aktivity!$C$39:$I$39,,MATCH('Etapový rozpočet'!$A$58,Aktivity!$C$21:$I$21,0))*'Etapový rozpočet'!C72/SUM($C$58:$C$74)</f>
        <v>#REF!</v>
      </c>
      <c r="G72" s="45" t="e">
        <f t="shared" ca="1" si="2"/>
        <v>#REF!</v>
      </c>
    </row>
    <row r="73" spans="1:7" ht="13.5" thickBot="1" x14ac:dyDescent="0.25">
      <c r="A73" s="105" t="s">
        <v>154</v>
      </c>
      <c r="B73" s="98" t="s">
        <v>212</v>
      </c>
      <c r="C73" s="134" t="e">
        <f ca="1">SUMIF(Aktivity!$A$22:$A$38,LEFT('Etapový rozpočet'!B73,SEARCH(" ",'Etapový rozpočet'!B73)-1)&amp;".",OFFSET(Aktivity!$B$22:$B$38,,MATCH('Etapový rozpočet'!$A$58,Aktivity!$C$21:$I$21,0)))</f>
        <v>#REF!</v>
      </c>
      <c r="D73" s="134"/>
      <c r="E73" s="109"/>
      <c r="F73" s="45" t="e">
        <f ca="1">INDEX(Aktivity!$C$39:$I$39,,MATCH('Etapový rozpočet'!$A$58,Aktivity!$C$21:$I$21,0))*'Etapový rozpočet'!C73/SUM($C$58:$C$74)</f>
        <v>#REF!</v>
      </c>
      <c r="G73" s="45" t="e">
        <f t="shared" ca="1" si="2"/>
        <v>#REF!</v>
      </c>
    </row>
    <row r="74" spans="1:7" ht="13.5" thickBot="1" x14ac:dyDescent="0.25">
      <c r="A74" s="105"/>
      <c r="B74" s="98" t="s">
        <v>213</v>
      </c>
      <c r="C74" s="134" t="e">
        <f ca="1">SUMIF(Aktivity!$A$22:$A$38,LEFT('Etapový rozpočet'!B74,SEARCH(" ",'Etapový rozpočet'!B74)-1)&amp;".",OFFSET(Aktivity!$B$22:$B$38,,MATCH('Etapový rozpočet'!$A$58,Aktivity!$C$21:$I$21,0)))</f>
        <v>#REF!</v>
      </c>
      <c r="D74" s="134"/>
      <c r="E74" s="109"/>
      <c r="F74" s="45" t="e">
        <f ca="1">INDEX(Aktivity!$C$39:$I$39,,MATCH('Etapový rozpočet'!$A$58,Aktivity!$C$21:$I$21,0))*'Etapový rozpočet'!C74/SUM($C$58:$C$74)</f>
        <v>#REF!</v>
      </c>
      <c r="G74" s="45" t="e">
        <f t="shared" ca="1" si="2"/>
        <v>#REF!</v>
      </c>
    </row>
    <row r="75" spans="1:7" ht="13.5" thickBot="1" x14ac:dyDescent="0.25">
      <c r="A75" s="104" t="s">
        <v>155</v>
      </c>
      <c r="B75" s="98" t="s">
        <v>197</v>
      </c>
      <c r="C75" s="134" t="e">
        <f ca="1">SUMIF(Aktivity!$A$22:$A$38,LEFT('Etapový rozpočet'!B75,SEARCH(" ",'Etapový rozpočet'!B75)-1)&amp;".",OFFSET(Aktivity!$B$22:$B$38,,MATCH('Etapový rozpočet'!$A$75,Aktivity!$C$21:$I$21,0)))</f>
        <v>#REF!</v>
      </c>
      <c r="D75" s="134"/>
      <c r="E75" s="108"/>
      <c r="F75" s="45" t="e">
        <f ca="1">INDEX(Aktivity!$C$39:$I$39,,MATCH('Etapový rozpočet'!$A$75,Aktivity!$C$21:$I$21,0))*'Etapový rozpočet'!C75/SUM($C$75:$C$91)</f>
        <v>#REF!</v>
      </c>
      <c r="G75" s="45" t="e">
        <f t="shared" ca="1" si="2"/>
        <v>#REF!</v>
      </c>
    </row>
    <row r="76" spans="1:7" ht="26.25" thickBot="1" x14ac:dyDescent="0.25">
      <c r="A76" s="105"/>
      <c r="B76" s="98" t="s">
        <v>198</v>
      </c>
      <c r="C76" s="134" t="e">
        <f ca="1">SUMIF(Aktivity!$A$22:$A$38,LEFT('Etapový rozpočet'!B76,SEARCH(" ",'Etapový rozpočet'!B76)-1)&amp;".",OFFSET(Aktivity!$B$22:$B$38,,MATCH('Etapový rozpočet'!$A$75,Aktivity!$C$21:$I$21,0)))</f>
        <v>#REF!</v>
      </c>
      <c r="D76" s="134"/>
      <c r="E76" s="109"/>
      <c r="F76" s="45" t="e">
        <f ca="1">INDEX(Aktivity!$C$39:$I$39,,MATCH('Etapový rozpočet'!$A$75,Aktivity!$C$21:$I$21,0))*'Etapový rozpočet'!C76/SUM($C$75:$C$91)</f>
        <v>#REF!</v>
      </c>
      <c r="G76" s="45" t="e">
        <f t="shared" ca="1" si="2"/>
        <v>#REF!</v>
      </c>
    </row>
    <row r="77" spans="1:7" ht="26.25" thickBot="1" x14ac:dyDescent="0.25">
      <c r="A77" s="105"/>
      <c r="B77" s="98" t="s">
        <v>199</v>
      </c>
      <c r="C77" s="134" t="e">
        <f ca="1">SUMIF(Aktivity!$A$22:$A$38,LEFT('Etapový rozpočet'!B77,SEARCH(" ",'Etapový rozpočet'!B77)-1)&amp;".",OFFSET(Aktivity!$B$22:$B$38,,MATCH('Etapový rozpočet'!$A$75,Aktivity!$C$21:$I$21,0)))</f>
        <v>#REF!</v>
      </c>
      <c r="D77" s="134"/>
      <c r="E77" s="109"/>
      <c r="F77" s="45" t="e">
        <f ca="1">INDEX(Aktivity!$C$39:$I$39,,MATCH('Etapový rozpočet'!$A$75,Aktivity!$C$21:$I$21,0))*'Etapový rozpočet'!C77/SUM($C$75:$C$91)</f>
        <v>#REF!</v>
      </c>
      <c r="G77" s="45" t="e">
        <f t="shared" ca="1" si="2"/>
        <v>#REF!</v>
      </c>
    </row>
    <row r="78" spans="1:7" ht="26.25" thickBot="1" x14ac:dyDescent="0.25">
      <c r="A78" s="105"/>
      <c r="B78" s="98" t="s">
        <v>200</v>
      </c>
      <c r="C78" s="134" t="e">
        <f ca="1">SUMIF(Aktivity!$A$22:$A$38,LEFT('Etapový rozpočet'!B78,SEARCH(" ",'Etapový rozpočet'!B78)-1)&amp;".",OFFSET(Aktivity!$B$22:$B$38,,MATCH('Etapový rozpočet'!$A$75,Aktivity!$C$21:$I$21,0)))</f>
        <v>#REF!</v>
      </c>
      <c r="D78" s="134"/>
      <c r="E78" s="109"/>
      <c r="F78" s="45" t="e">
        <f ca="1">INDEX(Aktivity!$C$39:$I$39,,MATCH('Etapový rozpočet'!$A$75,Aktivity!$C$21:$I$21,0))*'Etapový rozpočet'!C78/SUM($C$75:$C$91)</f>
        <v>#REF!</v>
      </c>
      <c r="G78" s="45" t="e">
        <f t="shared" ca="1" si="2"/>
        <v>#REF!</v>
      </c>
    </row>
    <row r="79" spans="1:7" ht="26.25" thickBot="1" x14ac:dyDescent="0.25">
      <c r="A79" s="105"/>
      <c r="B79" s="98" t="s">
        <v>201</v>
      </c>
      <c r="C79" s="134" t="e">
        <f ca="1">SUMIF(Aktivity!$A$22:$A$38,LEFT('Etapový rozpočet'!B79,SEARCH(" ",'Etapový rozpočet'!B79)-1)&amp;".",OFFSET(Aktivity!$B$22:$B$38,,MATCH('Etapový rozpočet'!$A$75,Aktivity!$C$21:$I$21,0)))</f>
        <v>#REF!</v>
      </c>
      <c r="D79" s="134"/>
      <c r="E79" s="109"/>
      <c r="F79" s="45" t="e">
        <f ca="1">INDEX(Aktivity!$C$39:$I$39,,MATCH('Etapový rozpočet'!$A$75,Aktivity!$C$21:$I$21,0))*'Etapový rozpočet'!C79/SUM($C$75:$C$91)</f>
        <v>#REF!</v>
      </c>
      <c r="G79" s="45" t="e">
        <f t="shared" ca="1" si="2"/>
        <v>#REF!</v>
      </c>
    </row>
    <row r="80" spans="1:7" ht="13.5" thickBot="1" x14ac:dyDescent="0.25">
      <c r="A80" s="105"/>
      <c r="B80" s="98" t="s">
        <v>202</v>
      </c>
      <c r="C80" s="134" t="e">
        <f ca="1">SUMIF(Aktivity!$A$22:$A$38,LEFT('Etapový rozpočet'!B80,SEARCH(" ",'Etapový rozpočet'!B80)-1)&amp;".",OFFSET(Aktivity!$B$22:$B$38,,MATCH('Etapový rozpočet'!$A$75,Aktivity!$C$21:$I$21,0)))</f>
        <v>#REF!</v>
      </c>
      <c r="D80" s="134"/>
      <c r="E80" s="109"/>
      <c r="F80" s="45" t="e">
        <f ca="1">INDEX(Aktivity!$C$39:$I$39,,MATCH('Etapový rozpočet'!$A$75,Aktivity!$C$21:$I$21,0))*'Etapový rozpočet'!C80/SUM($C$75:$C$91)</f>
        <v>#REF!</v>
      </c>
      <c r="G80" s="45" t="e">
        <f t="shared" ca="1" si="2"/>
        <v>#REF!</v>
      </c>
    </row>
    <row r="81" spans="1:8" ht="13.5" thickBot="1" x14ac:dyDescent="0.25">
      <c r="A81" s="105"/>
      <c r="B81" s="98" t="s">
        <v>203</v>
      </c>
      <c r="C81" s="134" t="e">
        <f ca="1">SUMIF(Aktivity!$A$22:$A$38,LEFT('Etapový rozpočet'!B81,SEARCH(" ",'Etapový rozpočet'!B81)-1)&amp;".",OFFSET(Aktivity!$B$22:$B$38,,MATCH('Etapový rozpočet'!$A$75,Aktivity!$C$21:$I$21,0)))</f>
        <v>#REF!</v>
      </c>
      <c r="D81" s="134"/>
      <c r="E81" s="109"/>
      <c r="F81" s="45" t="e">
        <f ca="1">INDEX(Aktivity!$C$39:$I$39,,MATCH('Etapový rozpočet'!$A$75,Aktivity!$C$21:$I$21,0))*'Etapový rozpočet'!C81/SUM($C$75:$C$91)</f>
        <v>#REF!</v>
      </c>
      <c r="G81" s="45" t="e">
        <f t="shared" ca="1" si="2"/>
        <v>#REF!</v>
      </c>
    </row>
    <row r="82" spans="1:8" ht="13.5" thickBot="1" x14ac:dyDescent="0.25">
      <c r="A82" s="105"/>
      <c r="B82" s="98" t="s">
        <v>204</v>
      </c>
      <c r="C82" s="134" t="e">
        <f ca="1">SUMIF(Aktivity!$A$22:$A$38,LEFT('Etapový rozpočet'!B82,SEARCH(" ",'Etapový rozpočet'!B82)-1)&amp;".",OFFSET(Aktivity!$B$22:$B$38,,MATCH('Etapový rozpočet'!$A$75,Aktivity!$C$21:$I$21,0)))</f>
        <v>#REF!</v>
      </c>
      <c r="D82" s="134"/>
      <c r="E82" s="109"/>
      <c r="F82" s="45" t="e">
        <f ca="1">INDEX(Aktivity!$C$39:$I$39,,MATCH('Etapový rozpočet'!$A$75,Aktivity!$C$21:$I$21,0))*'Etapový rozpočet'!C82/SUM($C$75:$C$91)</f>
        <v>#REF!</v>
      </c>
      <c r="G82" s="45" t="e">
        <f t="shared" ca="1" si="2"/>
        <v>#REF!</v>
      </c>
    </row>
    <row r="83" spans="1:8" ht="13.5" thickBot="1" x14ac:dyDescent="0.25">
      <c r="A83" s="105"/>
      <c r="B83" s="98" t="s">
        <v>205</v>
      </c>
      <c r="C83" s="134" t="e">
        <f ca="1">SUMIF(Aktivity!$A$22:$A$38,LEFT('Etapový rozpočet'!B83,SEARCH(" ",'Etapový rozpočet'!B83)-1)&amp;".",OFFSET(Aktivity!$B$22:$B$38,,MATCH('Etapový rozpočet'!$A$75,Aktivity!$C$21:$I$21,0)))</f>
        <v>#REF!</v>
      </c>
      <c r="D83" s="134"/>
      <c r="E83" s="109"/>
      <c r="F83" s="45" t="e">
        <f ca="1">INDEX(Aktivity!$C$39:$I$39,,MATCH('Etapový rozpočet'!$A$75,Aktivity!$C$21:$I$21,0))*'Etapový rozpočet'!C83/SUM($C$75:$C$91)</f>
        <v>#REF!</v>
      </c>
      <c r="G83" s="45" t="e">
        <f t="shared" ca="1" si="2"/>
        <v>#REF!</v>
      </c>
    </row>
    <row r="84" spans="1:8" ht="26.25" thickBot="1" x14ac:dyDescent="0.25">
      <c r="A84" s="105"/>
      <c r="B84" s="98" t="s">
        <v>206</v>
      </c>
      <c r="C84" s="134" t="e">
        <f ca="1">SUMIF(Aktivity!$A$22:$A$38,LEFT('Etapový rozpočet'!B84,SEARCH(" ",'Etapový rozpočet'!B84)-1)&amp;".",OFFSET(Aktivity!$B$22:$B$38,,MATCH('Etapový rozpočet'!$A$75,Aktivity!$C$21:$I$21,0)))</f>
        <v>#REF!</v>
      </c>
      <c r="D84" s="134"/>
      <c r="E84" s="109"/>
      <c r="F84" s="45" t="e">
        <f ca="1">INDEX(Aktivity!$C$39:$I$39,,MATCH('Etapový rozpočet'!$A$75,Aktivity!$C$21:$I$21,0))*'Etapový rozpočet'!C84/SUM($C$75:$C$91)</f>
        <v>#REF!</v>
      </c>
      <c r="G84" s="45" t="e">
        <f t="shared" ca="1" si="2"/>
        <v>#REF!</v>
      </c>
    </row>
    <row r="85" spans="1:8" ht="26.25" thickBot="1" x14ac:dyDescent="0.25">
      <c r="A85" s="105"/>
      <c r="B85" s="98" t="s">
        <v>207</v>
      </c>
      <c r="C85" s="134" t="e">
        <f ca="1">SUMIF(Aktivity!$A$22:$A$38,LEFT('Etapový rozpočet'!B85,SEARCH(" ",'Etapový rozpočet'!B85)-1)&amp;".",OFFSET(Aktivity!$B$22:$B$38,,MATCH('Etapový rozpočet'!$A$75,Aktivity!$C$21:$I$21,0)))</f>
        <v>#REF!</v>
      </c>
      <c r="D85" s="134"/>
      <c r="E85" s="109"/>
      <c r="F85" s="45" t="e">
        <f ca="1">INDEX(Aktivity!$C$39:$I$39,,MATCH('Etapový rozpočet'!$A$75,Aktivity!$C$21:$I$21,0))*'Etapový rozpočet'!C85/SUM($C$75:$C$91)</f>
        <v>#REF!</v>
      </c>
      <c r="G85" s="45" t="e">
        <f t="shared" ca="1" si="2"/>
        <v>#REF!</v>
      </c>
    </row>
    <row r="86" spans="1:8" ht="26.25" thickBot="1" x14ac:dyDescent="0.25">
      <c r="A86" s="105"/>
      <c r="B86" s="98" t="s">
        <v>208</v>
      </c>
      <c r="C86" s="134" t="e">
        <f ca="1">SUMIF(Aktivity!$A$22:$A$38,LEFT('Etapový rozpočet'!B86,SEARCH(" ",'Etapový rozpočet'!B86)-1)&amp;".",OFFSET(Aktivity!$B$22:$B$38,,MATCH('Etapový rozpočet'!$A$75,Aktivity!$C$21:$I$21,0)))</f>
        <v>#REF!</v>
      </c>
      <c r="D86" s="134"/>
      <c r="E86" s="109"/>
      <c r="F86" s="45" t="e">
        <f ca="1">INDEX(Aktivity!$C$39:$I$39,,MATCH('Etapový rozpočet'!$A$75,Aktivity!$C$21:$I$21,0))*'Etapový rozpočet'!C86/SUM($C$75:$C$91)</f>
        <v>#REF!</v>
      </c>
      <c r="G86" s="45" t="e">
        <f t="shared" ca="1" si="2"/>
        <v>#REF!</v>
      </c>
    </row>
    <row r="87" spans="1:8" ht="13.5" thickBot="1" x14ac:dyDescent="0.25">
      <c r="A87" s="105"/>
      <c r="B87" s="98" t="s">
        <v>209</v>
      </c>
      <c r="C87" s="134" t="e">
        <f ca="1">SUMIF(Aktivity!$A$22:$A$38,LEFT('Etapový rozpočet'!B87,SEARCH(" ",'Etapový rozpočet'!B87)-1)&amp;".",OFFSET(Aktivity!$B$22:$B$38,,MATCH('Etapový rozpočet'!$A$75,Aktivity!$C$21:$I$21,0)))</f>
        <v>#REF!</v>
      </c>
      <c r="D87" s="134"/>
      <c r="E87" s="109"/>
      <c r="F87" s="45" t="e">
        <f ca="1">INDEX(Aktivity!$C$39:$I$39,,MATCH('Etapový rozpočet'!$A$75,Aktivity!$C$21:$I$21,0))*'Etapový rozpočet'!C87/SUM($C$75:$C$91)</f>
        <v>#REF!</v>
      </c>
      <c r="G87" s="45" t="e">
        <f t="shared" ca="1" si="2"/>
        <v>#REF!</v>
      </c>
    </row>
    <row r="88" spans="1:8" ht="26.25" thickBot="1" x14ac:dyDescent="0.25">
      <c r="A88" s="105"/>
      <c r="B88" s="98" t="s">
        <v>210</v>
      </c>
      <c r="C88" s="134" t="e">
        <f ca="1">SUMIF(Aktivity!$A$22:$A$38,LEFT('Etapový rozpočet'!B88,SEARCH(" ",'Etapový rozpočet'!B88)-1)&amp;".",OFFSET(Aktivity!$B$22:$B$38,,MATCH('Etapový rozpočet'!$A$75,Aktivity!$C$21:$I$21,0)))</f>
        <v>#REF!</v>
      </c>
      <c r="D88" s="134"/>
      <c r="E88" s="109"/>
      <c r="F88" s="45" t="e">
        <f ca="1">INDEX(Aktivity!$C$39:$I$39,,MATCH('Etapový rozpočet'!$A$75,Aktivity!$C$21:$I$21,0))*'Etapový rozpočet'!C88/SUM($C$75:$C$91)</f>
        <v>#REF!</v>
      </c>
      <c r="G88" s="45" t="e">
        <f t="shared" ca="1" si="2"/>
        <v>#REF!</v>
      </c>
    </row>
    <row r="89" spans="1:8" ht="13.5" thickBot="1" x14ac:dyDescent="0.25">
      <c r="A89" s="105"/>
      <c r="B89" s="98" t="s">
        <v>211</v>
      </c>
      <c r="C89" s="134" t="e">
        <f ca="1">SUMIF(Aktivity!$A$22:$A$38,LEFT('Etapový rozpočet'!B89,SEARCH(" ",'Etapový rozpočet'!B89)-1)&amp;".",OFFSET(Aktivity!$B$22:$B$38,,MATCH('Etapový rozpočet'!$A$75,Aktivity!$C$21:$I$21,0)))</f>
        <v>#REF!</v>
      </c>
      <c r="D89" s="134"/>
      <c r="E89" s="109"/>
      <c r="F89" s="45" t="e">
        <f ca="1">INDEX(Aktivity!$C$39:$I$39,,MATCH('Etapový rozpočet'!$A$75,Aktivity!$C$21:$I$21,0))*'Etapový rozpočet'!C89/SUM($C$75:$C$91)</f>
        <v>#REF!</v>
      </c>
      <c r="G89" s="45" t="e">
        <f t="shared" ca="1" si="2"/>
        <v>#REF!</v>
      </c>
    </row>
    <row r="90" spans="1:8" ht="13.5" thickBot="1" x14ac:dyDescent="0.25">
      <c r="A90" s="105" t="s">
        <v>156</v>
      </c>
      <c r="B90" s="98" t="s">
        <v>212</v>
      </c>
      <c r="C90" s="134" t="e">
        <f ca="1">SUMIF(Aktivity!$A$22:$A$38,LEFT('Etapový rozpočet'!B90,SEARCH(" ",'Etapový rozpočet'!B90)-1)&amp;".",OFFSET(Aktivity!$B$22:$B$38,,MATCH('Etapový rozpočet'!$A$75,Aktivity!$C$21:$I$21,0)))</f>
        <v>#REF!</v>
      </c>
      <c r="D90" s="134"/>
      <c r="E90" s="109"/>
      <c r="F90" s="45" t="e">
        <f ca="1">INDEX(Aktivity!$C$39:$I$39,,MATCH('Etapový rozpočet'!$A$75,Aktivity!$C$21:$I$21,0))*'Etapový rozpočet'!C90/SUM($C$75:$C$91)</f>
        <v>#REF!</v>
      </c>
      <c r="G90" s="45" t="e">
        <f t="shared" ca="1" si="2"/>
        <v>#REF!</v>
      </c>
    </row>
    <row r="91" spans="1:8" ht="13.5" thickBot="1" x14ac:dyDescent="0.25">
      <c r="A91" s="105"/>
      <c r="B91" s="98" t="s">
        <v>213</v>
      </c>
      <c r="C91" s="134" t="e">
        <f ca="1">SUMIF(Aktivity!$A$22:$A$38,LEFT('Etapový rozpočet'!B91,SEARCH(" ",'Etapový rozpočet'!B91)-1)&amp;".",OFFSET(Aktivity!$B$22:$B$38,,MATCH('Etapový rozpočet'!$A$75,Aktivity!$C$21:$I$21,0)))</f>
        <v>#REF!</v>
      </c>
      <c r="D91" s="134"/>
      <c r="E91" s="109"/>
      <c r="F91" s="45" t="e">
        <f ca="1">INDEX(Aktivity!$C$39:$I$39,,MATCH('Etapový rozpočet'!$A$75,Aktivity!$C$21:$I$21,0))*'Etapový rozpočet'!C91/SUM($C$75:$C$91)</f>
        <v>#REF!</v>
      </c>
      <c r="G91" s="45" t="e">
        <f t="shared" ca="1" si="2"/>
        <v>#REF!</v>
      </c>
    </row>
    <row r="92" spans="1:8" ht="16.5" thickBot="1" x14ac:dyDescent="0.25">
      <c r="A92" s="166" t="s">
        <v>358</v>
      </c>
      <c r="B92" s="125"/>
      <c r="C92" s="133"/>
      <c r="D92" s="133"/>
      <c r="E92" s="167"/>
      <c r="F92" s="45"/>
      <c r="G92" s="45"/>
      <c r="H92" s="131" t="e">
        <f ca="1">SUM(G93:G126)</f>
        <v>#REF!</v>
      </c>
    </row>
    <row r="93" spans="1:8" ht="13.5" thickBot="1" x14ac:dyDescent="0.25">
      <c r="A93" s="104" t="s">
        <v>348</v>
      </c>
      <c r="B93" s="98" t="s">
        <v>197</v>
      </c>
      <c r="C93" s="134" t="e">
        <f ca="1">SUMIF(Aktivity!$A$22:$A$38,LEFT('Etapový rozpočet'!B93,SEARCH(" ",'Etapový rozpočet'!B93)-1)&amp;".",OFFSET(Aktivity!$B$22:$B$38,,MATCH('Etapový rozpočet'!$A$93,Aktivity!$C$21:$I$21,0)))</f>
        <v>#REF!</v>
      </c>
      <c r="D93" s="134"/>
      <c r="E93" s="168"/>
      <c r="F93" s="45" t="e">
        <f ca="1">INDEX(Aktivity!$C$39:$I$39,,MATCH('Etapový rozpočet'!$A$93,Aktivity!$C$21:$I$21,0))*'Etapový rozpočet'!C93/SUM($C$93:$C$109)</f>
        <v>#REF!</v>
      </c>
      <c r="G93" s="45" t="e">
        <f t="shared" ca="1" si="2"/>
        <v>#REF!</v>
      </c>
    </row>
    <row r="94" spans="1:8" ht="26.25" thickBot="1" x14ac:dyDescent="0.25">
      <c r="A94" s="105"/>
      <c r="B94" s="98" t="s">
        <v>198</v>
      </c>
      <c r="C94" s="134" t="e">
        <f ca="1">SUMIF(Aktivity!$A$22:$A$38,LEFT('Etapový rozpočet'!B94,SEARCH(" ",'Etapový rozpočet'!B94)-1)&amp;".",OFFSET(Aktivity!$B$22:$B$38,,MATCH('Etapový rozpočet'!$A$93,Aktivity!$C$21:$I$21,0)))</f>
        <v>#REF!</v>
      </c>
      <c r="D94" s="134"/>
      <c r="E94" s="169"/>
      <c r="F94" s="45" t="e">
        <f ca="1">INDEX(Aktivity!$C$39:$I$39,,MATCH('Etapový rozpočet'!$A$93,Aktivity!$C$21:$I$21,0))*'Etapový rozpočet'!C94/SUM($C$93:$C$109)</f>
        <v>#REF!</v>
      </c>
      <c r="G94" s="45" t="e">
        <f t="shared" ca="1" si="2"/>
        <v>#REF!</v>
      </c>
    </row>
    <row r="95" spans="1:8" ht="26.25" thickBot="1" x14ac:dyDescent="0.25">
      <c r="A95" s="105"/>
      <c r="B95" s="98" t="s">
        <v>199</v>
      </c>
      <c r="C95" s="134" t="e">
        <f ca="1">SUMIF(Aktivity!$A$22:$A$38,LEFT('Etapový rozpočet'!B95,SEARCH(" ",'Etapový rozpočet'!B95)-1)&amp;".",OFFSET(Aktivity!$B$22:$B$38,,MATCH('Etapový rozpočet'!$A$93,Aktivity!$C$21:$I$21,0)))</f>
        <v>#REF!</v>
      </c>
      <c r="D95" s="134"/>
      <c r="E95" s="169"/>
      <c r="F95" s="45" t="e">
        <f ca="1">INDEX(Aktivity!$C$39:$I$39,,MATCH('Etapový rozpočet'!$A$93,Aktivity!$C$21:$I$21,0))*'Etapový rozpočet'!C95/SUM($C$93:$C$109)</f>
        <v>#REF!</v>
      </c>
      <c r="G95" s="45" t="e">
        <f t="shared" ca="1" si="2"/>
        <v>#REF!</v>
      </c>
    </row>
    <row r="96" spans="1:8" ht="26.25" thickBot="1" x14ac:dyDescent="0.25">
      <c r="A96" s="105"/>
      <c r="B96" s="98" t="s">
        <v>200</v>
      </c>
      <c r="C96" s="134" t="e">
        <f ca="1">SUMIF(Aktivity!$A$22:$A$38,LEFT('Etapový rozpočet'!B96,SEARCH(" ",'Etapový rozpočet'!B96)-1)&amp;".",OFFSET(Aktivity!$B$22:$B$38,,MATCH('Etapový rozpočet'!$A$93,Aktivity!$C$21:$I$21,0)))</f>
        <v>#REF!</v>
      </c>
      <c r="D96" s="134"/>
      <c r="E96" s="169"/>
      <c r="F96" s="45" t="e">
        <f ca="1">INDEX(Aktivity!$C$39:$I$39,,MATCH('Etapový rozpočet'!$A$93,Aktivity!$C$21:$I$21,0))*'Etapový rozpočet'!C96/SUM($C$93:$C$109)</f>
        <v>#REF!</v>
      </c>
      <c r="G96" s="45" t="e">
        <f t="shared" ca="1" si="2"/>
        <v>#REF!</v>
      </c>
    </row>
    <row r="97" spans="1:7" ht="26.25" thickBot="1" x14ac:dyDescent="0.25">
      <c r="A97" s="105"/>
      <c r="B97" s="98" t="s">
        <v>201</v>
      </c>
      <c r="C97" s="134" t="e">
        <f ca="1">SUMIF(Aktivity!$A$22:$A$38,LEFT('Etapový rozpočet'!B97,SEARCH(" ",'Etapový rozpočet'!B97)-1)&amp;".",OFFSET(Aktivity!$B$22:$B$38,,MATCH('Etapový rozpočet'!$A$93,Aktivity!$C$21:$I$21,0)))</f>
        <v>#REF!</v>
      </c>
      <c r="D97" s="134"/>
      <c r="E97" s="169"/>
      <c r="F97" s="45" t="e">
        <f ca="1">INDEX(Aktivity!$C$39:$I$39,,MATCH('Etapový rozpočet'!$A$93,Aktivity!$C$21:$I$21,0))*'Etapový rozpočet'!C97/SUM($C$93:$C$109)</f>
        <v>#REF!</v>
      </c>
      <c r="G97" s="45" t="e">
        <f t="shared" ca="1" si="2"/>
        <v>#REF!</v>
      </c>
    </row>
    <row r="98" spans="1:7" ht="13.5" thickBot="1" x14ac:dyDescent="0.25">
      <c r="A98" s="105"/>
      <c r="B98" s="98" t="s">
        <v>202</v>
      </c>
      <c r="C98" s="134" t="e">
        <f ca="1">SUMIF(Aktivity!$A$22:$A$38,LEFT('Etapový rozpočet'!B98,SEARCH(" ",'Etapový rozpočet'!B98)-1)&amp;".",OFFSET(Aktivity!$B$22:$B$38,,MATCH('Etapový rozpočet'!$A$93,Aktivity!$C$21:$I$21,0)))</f>
        <v>#REF!</v>
      </c>
      <c r="D98" s="134"/>
      <c r="E98" s="169"/>
      <c r="F98" s="45" t="e">
        <f ca="1">INDEX(Aktivity!$C$39:$I$39,,MATCH('Etapový rozpočet'!$A$93,Aktivity!$C$21:$I$21,0))*'Etapový rozpočet'!C98/SUM($C$93:$C$109)</f>
        <v>#REF!</v>
      </c>
      <c r="G98" s="45" t="e">
        <f t="shared" ca="1" si="2"/>
        <v>#REF!</v>
      </c>
    </row>
    <row r="99" spans="1:7" ht="13.5" thickBot="1" x14ac:dyDescent="0.25">
      <c r="A99" s="105"/>
      <c r="B99" s="98" t="s">
        <v>203</v>
      </c>
      <c r="C99" s="134" t="e">
        <f ca="1">SUMIF(Aktivity!$A$22:$A$38,LEFT('Etapový rozpočet'!B99,SEARCH(" ",'Etapový rozpočet'!B99)-1)&amp;".",OFFSET(Aktivity!$B$22:$B$38,,MATCH('Etapový rozpočet'!$A$93,Aktivity!$C$21:$I$21,0)))</f>
        <v>#REF!</v>
      </c>
      <c r="D99" s="134"/>
      <c r="E99" s="169"/>
      <c r="F99" s="45" t="e">
        <f ca="1">INDEX(Aktivity!$C$39:$I$39,,MATCH('Etapový rozpočet'!$A$93,Aktivity!$C$21:$I$21,0))*'Etapový rozpočet'!C99/SUM($C$93:$C$109)</f>
        <v>#REF!</v>
      </c>
      <c r="G99" s="45" t="e">
        <f t="shared" ca="1" si="2"/>
        <v>#REF!</v>
      </c>
    </row>
    <row r="100" spans="1:7" ht="13.5" thickBot="1" x14ac:dyDescent="0.25">
      <c r="A100" s="105"/>
      <c r="B100" s="98" t="s">
        <v>204</v>
      </c>
      <c r="C100" s="134" t="e">
        <f ca="1">SUMIF(Aktivity!$A$22:$A$38,LEFT('Etapový rozpočet'!B100,SEARCH(" ",'Etapový rozpočet'!B100)-1)&amp;".",OFFSET(Aktivity!$B$22:$B$38,,MATCH('Etapový rozpočet'!$A$93,Aktivity!$C$21:$I$21,0)))</f>
        <v>#REF!</v>
      </c>
      <c r="D100" s="134"/>
      <c r="E100" s="169"/>
      <c r="F100" s="45" t="e">
        <f ca="1">INDEX(Aktivity!$C$39:$I$39,,MATCH('Etapový rozpočet'!$A$93,Aktivity!$C$21:$I$21,0))*'Etapový rozpočet'!C100/SUM($C$93:$C$109)</f>
        <v>#REF!</v>
      </c>
      <c r="G100" s="45" t="e">
        <f t="shared" ca="1" si="2"/>
        <v>#REF!</v>
      </c>
    </row>
    <row r="101" spans="1:7" ht="13.5" thickBot="1" x14ac:dyDescent="0.25">
      <c r="A101" s="105"/>
      <c r="B101" s="98" t="s">
        <v>205</v>
      </c>
      <c r="C101" s="134" t="e">
        <f ca="1">SUMIF(Aktivity!$A$22:$A$38,LEFT('Etapový rozpočet'!B101,SEARCH(" ",'Etapový rozpočet'!B101)-1)&amp;".",OFFSET(Aktivity!$B$22:$B$38,,MATCH('Etapový rozpočet'!$A$93,Aktivity!$C$21:$I$21,0)))</f>
        <v>#REF!</v>
      </c>
      <c r="D101" s="134"/>
      <c r="E101" s="169"/>
      <c r="F101" s="45" t="e">
        <f ca="1">INDEX(Aktivity!$C$39:$I$39,,MATCH('Etapový rozpočet'!$A$93,Aktivity!$C$21:$I$21,0))*'Etapový rozpočet'!C101/SUM($C$93:$C$109)</f>
        <v>#REF!</v>
      </c>
      <c r="G101" s="45" t="e">
        <f t="shared" ca="1" si="2"/>
        <v>#REF!</v>
      </c>
    </row>
    <row r="102" spans="1:7" ht="26.25" thickBot="1" x14ac:dyDescent="0.25">
      <c r="A102" s="105"/>
      <c r="B102" s="98" t="s">
        <v>206</v>
      </c>
      <c r="C102" s="134" t="e">
        <f ca="1">SUMIF(Aktivity!$A$22:$A$38,LEFT('Etapový rozpočet'!B102,SEARCH(" ",'Etapový rozpočet'!B102)-1)&amp;".",OFFSET(Aktivity!$B$22:$B$38,,MATCH('Etapový rozpočet'!$A$93,Aktivity!$C$21:$I$21,0)))</f>
        <v>#REF!</v>
      </c>
      <c r="D102" s="134"/>
      <c r="E102" s="169"/>
      <c r="F102" s="45" t="e">
        <f ca="1">INDEX(Aktivity!$C$39:$I$39,,MATCH('Etapový rozpočet'!$A$93,Aktivity!$C$21:$I$21,0))*'Etapový rozpočet'!C102/SUM($C$93:$C$109)</f>
        <v>#REF!</v>
      </c>
      <c r="G102" s="45" t="e">
        <f t="shared" ca="1" si="2"/>
        <v>#REF!</v>
      </c>
    </row>
    <row r="103" spans="1:7" ht="26.25" thickBot="1" x14ac:dyDescent="0.25">
      <c r="A103" s="105"/>
      <c r="B103" s="98" t="s">
        <v>207</v>
      </c>
      <c r="C103" s="134" t="e">
        <f ca="1">SUMIF(Aktivity!$A$22:$A$38,LEFT('Etapový rozpočet'!B103,SEARCH(" ",'Etapový rozpočet'!B103)-1)&amp;".",OFFSET(Aktivity!$B$22:$B$38,,MATCH('Etapový rozpočet'!$A$93,Aktivity!$C$21:$I$21,0)))</f>
        <v>#REF!</v>
      </c>
      <c r="D103" s="134"/>
      <c r="E103" s="169"/>
      <c r="F103" s="45" t="e">
        <f ca="1">INDEX(Aktivity!$C$39:$I$39,,MATCH('Etapový rozpočet'!$A$93,Aktivity!$C$21:$I$21,0))*'Etapový rozpočet'!C103/SUM($C$93:$C$109)</f>
        <v>#REF!</v>
      </c>
      <c r="G103" s="45" t="e">
        <f t="shared" ca="1" si="2"/>
        <v>#REF!</v>
      </c>
    </row>
    <row r="104" spans="1:7" ht="26.25" thickBot="1" x14ac:dyDescent="0.25">
      <c r="A104" s="105"/>
      <c r="B104" s="98" t="s">
        <v>208</v>
      </c>
      <c r="C104" s="134" t="e">
        <f ca="1">SUMIF(Aktivity!$A$22:$A$38,LEFT('Etapový rozpočet'!B104,SEARCH(" ",'Etapový rozpočet'!B104)-1)&amp;".",OFFSET(Aktivity!$B$22:$B$38,,MATCH('Etapový rozpočet'!$A$93,Aktivity!$C$21:$I$21,0)))</f>
        <v>#REF!</v>
      </c>
      <c r="D104" s="134"/>
      <c r="E104" s="169"/>
      <c r="F104" s="45" t="e">
        <f ca="1">INDEX(Aktivity!$C$39:$I$39,,MATCH('Etapový rozpočet'!$A$93,Aktivity!$C$21:$I$21,0))*'Etapový rozpočet'!C104/SUM($C$93:$C$109)</f>
        <v>#REF!</v>
      </c>
      <c r="G104" s="45" t="e">
        <f t="shared" ca="1" si="2"/>
        <v>#REF!</v>
      </c>
    </row>
    <row r="105" spans="1:7" ht="13.5" thickBot="1" x14ac:dyDescent="0.25">
      <c r="A105" s="105"/>
      <c r="B105" s="98" t="s">
        <v>209</v>
      </c>
      <c r="C105" s="134" t="e">
        <f ca="1">SUMIF(Aktivity!$A$22:$A$38,LEFT('Etapový rozpočet'!B105,SEARCH(" ",'Etapový rozpočet'!B105)-1)&amp;".",OFFSET(Aktivity!$B$22:$B$38,,MATCH('Etapový rozpočet'!$A$93,Aktivity!$C$21:$I$21,0)))</f>
        <v>#REF!</v>
      </c>
      <c r="D105" s="134"/>
      <c r="E105" s="169"/>
      <c r="F105" s="45" t="e">
        <f ca="1">INDEX(Aktivity!$C$39:$I$39,,MATCH('Etapový rozpočet'!$A$93,Aktivity!$C$21:$I$21,0))*'Etapový rozpočet'!C105/SUM($C$93:$C$109)</f>
        <v>#REF!</v>
      </c>
      <c r="G105" s="45" t="e">
        <f t="shared" ca="1" si="2"/>
        <v>#REF!</v>
      </c>
    </row>
    <row r="106" spans="1:7" ht="26.25" thickBot="1" x14ac:dyDescent="0.25">
      <c r="A106" s="105"/>
      <c r="B106" s="98" t="s">
        <v>210</v>
      </c>
      <c r="C106" s="134" t="e">
        <f ca="1">SUMIF(Aktivity!$A$22:$A$38,LEFT('Etapový rozpočet'!B106,SEARCH(" ",'Etapový rozpočet'!B106)-1)&amp;".",OFFSET(Aktivity!$B$22:$B$38,,MATCH('Etapový rozpočet'!$A$93,Aktivity!$C$21:$I$21,0)))</f>
        <v>#REF!</v>
      </c>
      <c r="D106" s="134"/>
      <c r="E106" s="169"/>
      <c r="F106" s="45" t="e">
        <f ca="1">INDEX(Aktivity!$C$39:$I$39,,MATCH('Etapový rozpočet'!$A$93,Aktivity!$C$21:$I$21,0))*'Etapový rozpočet'!C106/SUM($C$93:$C$109)</f>
        <v>#REF!</v>
      </c>
      <c r="G106" s="45" t="e">
        <f t="shared" ca="1" si="2"/>
        <v>#REF!</v>
      </c>
    </row>
    <row r="107" spans="1:7" ht="13.5" thickBot="1" x14ac:dyDescent="0.25">
      <c r="A107" s="105"/>
      <c r="B107" s="98" t="s">
        <v>211</v>
      </c>
      <c r="C107" s="134" t="e">
        <f ca="1">SUMIF(Aktivity!$A$22:$A$38,LEFT('Etapový rozpočet'!B107,SEARCH(" ",'Etapový rozpočet'!B107)-1)&amp;".",OFFSET(Aktivity!$B$22:$B$38,,MATCH('Etapový rozpočet'!$A$93,Aktivity!$C$21:$I$21,0)))</f>
        <v>#REF!</v>
      </c>
      <c r="D107" s="134"/>
      <c r="E107" s="169"/>
      <c r="F107" s="45" t="e">
        <f ca="1">INDEX(Aktivity!$C$39:$I$39,,MATCH('Etapový rozpočet'!$A$93,Aktivity!$C$21:$I$21,0))*'Etapový rozpočet'!C107/SUM($C$93:$C$109)</f>
        <v>#REF!</v>
      </c>
      <c r="G107" s="45" t="e">
        <f t="shared" ca="1" si="2"/>
        <v>#REF!</v>
      </c>
    </row>
    <row r="108" spans="1:7" ht="13.5" thickBot="1" x14ac:dyDescent="0.25">
      <c r="A108" s="105" t="s">
        <v>156</v>
      </c>
      <c r="B108" s="98" t="s">
        <v>212</v>
      </c>
      <c r="C108" s="134" t="e">
        <f ca="1">SUMIF(Aktivity!$A$22:$A$38,LEFT('Etapový rozpočet'!B108,SEARCH(" ",'Etapový rozpočet'!B108)-1)&amp;".",OFFSET(Aktivity!$B$22:$B$38,,MATCH('Etapový rozpočet'!$A$93,Aktivity!$C$21:$I$21,0)))</f>
        <v>#REF!</v>
      </c>
      <c r="D108" s="134"/>
      <c r="E108" s="169"/>
      <c r="F108" s="45" t="e">
        <f ca="1">INDEX(Aktivity!$C$39:$I$39,,MATCH('Etapový rozpočet'!$A$93,Aktivity!$C$21:$I$21,0))*'Etapový rozpočet'!C108/SUM($C$93:$C$109)</f>
        <v>#REF!</v>
      </c>
      <c r="G108" s="45" t="e">
        <f t="shared" ca="1" si="2"/>
        <v>#REF!</v>
      </c>
    </row>
    <row r="109" spans="1:7" ht="13.5" thickBot="1" x14ac:dyDescent="0.25">
      <c r="A109" s="105"/>
      <c r="B109" s="98" t="s">
        <v>213</v>
      </c>
      <c r="C109" s="134" t="e">
        <f ca="1">SUMIF(Aktivity!$A$22:$A$38,LEFT('Etapový rozpočet'!B109,SEARCH(" ",'Etapový rozpočet'!B109)-1)&amp;".",OFFSET(Aktivity!$B$22:$B$38,,MATCH('Etapový rozpočet'!$A$93,Aktivity!$C$21:$I$21,0)))</f>
        <v>#REF!</v>
      </c>
      <c r="D109" s="134"/>
      <c r="E109" s="169"/>
      <c r="F109" s="45" t="e">
        <f ca="1">INDEX(Aktivity!$C$39:$I$39,,MATCH('Etapový rozpočet'!$A$93,Aktivity!$C$21:$I$21,0))*'Etapový rozpočet'!C109/SUM($C$93:$C$109)</f>
        <v>#REF!</v>
      </c>
      <c r="G109" s="45" t="e">
        <f t="shared" ca="1" si="2"/>
        <v>#REF!</v>
      </c>
    </row>
    <row r="110" spans="1:7" ht="13.5" thickBot="1" x14ac:dyDescent="0.25">
      <c r="A110" s="104" t="s">
        <v>349</v>
      </c>
      <c r="B110" s="98" t="s">
        <v>197</v>
      </c>
      <c r="C110" s="134" t="e">
        <f ca="1">SUMIF(Aktivity!$A$22:$A$38,LEFT('Etapový rozpočet'!B110,SEARCH(" ",'Etapový rozpočet'!B110)-1)&amp;".",OFFSET(Aktivity!$B$22:$B$38,,MATCH('Etapový rozpočet'!$A$110,Aktivity!$C$21:$I$21,0)))</f>
        <v>#REF!</v>
      </c>
      <c r="D110" s="134"/>
      <c r="E110" s="168"/>
      <c r="F110" s="45" t="e">
        <f ca="1">INDEX(Aktivity!$C$39:$I$39,,MATCH('Etapový rozpočet'!$A$110,Aktivity!$C$21:$I$21,0))*'Etapový rozpočet'!C110/SUM($C$110:$C$126)</f>
        <v>#REF!</v>
      </c>
      <c r="G110" s="45" t="e">
        <f t="shared" ca="1" si="2"/>
        <v>#REF!</v>
      </c>
    </row>
    <row r="111" spans="1:7" ht="26.25" thickBot="1" x14ac:dyDescent="0.25">
      <c r="A111" s="105"/>
      <c r="B111" s="98" t="s">
        <v>198</v>
      </c>
      <c r="C111" s="134" t="e">
        <f ca="1">SUMIF(Aktivity!$A$22:$A$38,LEFT('Etapový rozpočet'!B111,SEARCH(" ",'Etapový rozpočet'!B111)-1)&amp;".",OFFSET(Aktivity!$B$22:$B$38,,MATCH('Etapový rozpočet'!$A$110,Aktivity!$C$21:$I$21,0)))</f>
        <v>#REF!</v>
      </c>
      <c r="D111" s="134"/>
      <c r="E111" s="169"/>
      <c r="F111" s="45" t="e">
        <f ca="1">INDEX(Aktivity!$C$39:$I$39,,MATCH('Etapový rozpočet'!$A$110,Aktivity!$C$21:$I$21,0))*'Etapový rozpočet'!C111/SUM($C$110:$C$126)</f>
        <v>#REF!</v>
      </c>
      <c r="G111" s="45" t="e">
        <f t="shared" ca="1" si="2"/>
        <v>#REF!</v>
      </c>
    </row>
    <row r="112" spans="1:7" ht="26.25" thickBot="1" x14ac:dyDescent="0.25">
      <c r="A112" s="105"/>
      <c r="B112" s="98" t="s">
        <v>199</v>
      </c>
      <c r="C112" s="134" t="e">
        <f ca="1">SUMIF(Aktivity!$A$22:$A$38,LEFT('Etapový rozpočet'!B112,SEARCH(" ",'Etapový rozpočet'!B112)-1)&amp;".",OFFSET(Aktivity!$B$22:$B$38,,MATCH('Etapový rozpočet'!$A$110,Aktivity!$C$21:$I$21,0)))</f>
        <v>#REF!</v>
      </c>
      <c r="D112" s="134"/>
      <c r="E112" s="169"/>
      <c r="F112" s="45" t="e">
        <f ca="1">INDEX(Aktivity!$C$39:$I$39,,MATCH('Etapový rozpočet'!$A$110,Aktivity!$C$21:$I$21,0))*'Etapový rozpočet'!C112/SUM($C$110:$C$126)</f>
        <v>#REF!</v>
      </c>
      <c r="G112" s="45" t="e">
        <f t="shared" ca="1" si="2"/>
        <v>#REF!</v>
      </c>
    </row>
    <row r="113" spans="1:8" ht="26.25" thickBot="1" x14ac:dyDescent="0.25">
      <c r="A113" s="105"/>
      <c r="B113" s="98" t="s">
        <v>200</v>
      </c>
      <c r="C113" s="134" t="e">
        <f ca="1">SUMIF(Aktivity!$A$22:$A$38,LEFT('Etapový rozpočet'!B113,SEARCH(" ",'Etapový rozpočet'!B113)-1)&amp;".",OFFSET(Aktivity!$B$22:$B$38,,MATCH('Etapový rozpočet'!$A$110,Aktivity!$C$21:$I$21,0)))</f>
        <v>#REF!</v>
      </c>
      <c r="D113" s="134"/>
      <c r="E113" s="169"/>
      <c r="F113" s="45" t="e">
        <f ca="1">INDEX(Aktivity!$C$39:$I$39,,MATCH('Etapový rozpočet'!$A$110,Aktivity!$C$21:$I$21,0))*'Etapový rozpočet'!C113/SUM($C$110:$C$126)</f>
        <v>#REF!</v>
      </c>
      <c r="G113" s="45" t="e">
        <f t="shared" ca="1" si="2"/>
        <v>#REF!</v>
      </c>
    </row>
    <row r="114" spans="1:8" ht="26.25" thickBot="1" x14ac:dyDescent="0.25">
      <c r="A114" s="105"/>
      <c r="B114" s="98" t="s">
        <v>201</v>
      </c>
      <c r="C114" s="134" t="e">
        <f ca="1">SUMIF(Aktivity!$A$22:$A$38,LEFT('Etapový rozpočet'!B114,SEARCH(" ",'Etapový rozpočet'!B114)-1)&amp;".",OFFSET(Aktivity!$B$22:$B$38,,MATCH('Etapový rozpočet'!$A$110,Aktivity!$C$21:$I$21,0)))</f>
        <v>#REF!</v>
      </c>
      <c r="D114" s="134"/>
      <c r="E114" s="169"/>
      <c r="F114" s="45" t="e">
        <f ca="1">INDEX(Aktivity!$C$39:$I$39,,MATCH('Etapový rozpočet'!$A$110,Aktivity!$C$21:$I$21,0))*'Etapový rozpočet'!C114/SUM($C$110:$C$126)</f>
        <v>#REF!</v>
      </c>
      <c r="G114" s="45" t="e">
        <f t="shared" ca="1" si="2"/>
        <v>#REF!</v>
      </c>
    </row>
    <row r="115" spans="1:8" ht="13.5" thickBot="1" x14ac:dyDescent="0.25">
      <c r="A115" s="105"/>
      <c r="B115" s="98" t="s">
        <v>202</v>
      </c>
      <c r="C115" s="134" t="e">
        <f ca="1">SUMIF(Aktivity!$A$22:$A$38,LEFT('Etapový rozpočet'!B115,SEARCH(" ",'Etapový rozpočet'!B115)-1)&amp;".",OFFSET(Aktivity!$B$22:$B$38,,MATCH('Etapový rozpočet'!$A$110,Aktivity!$C$21:$I$21,0)))</f>
        <v>#REF!</v>
      </c>
      <c r="D115" s="134"/>
      <c r="E115" s="169"/>
      <c r="F115" s="45" t="e">
        <f ca="1">INDEX(Aktivity!$C$39:$I$39,,MATCH('Etapový rozpočet'!$A$110,Aktivity!$C$21:$I$21,0))*'Etapový rozpočet'!C115/SUM($C$110:$C$126)</f>
        <v>#REF!</v>
      </c>
      <c r="G115" s="45" t="e">
        <f t="shared" ca="1" si="2"/>
        <v>#REF!</v>
      </c>
    </row>
    <row r="116" spans="1:8" ht="13.5" thickBot="1" x14ac:dyDescent="0.25">
      <c r="A116" s="105"/>
      <c r="B116" s="98" t="s">
        <v>203</v>
      </c>
      <c r="C116" s="134" t="e">
        <f ca="1">SUMIF(Aktivity!$A$22:$A$38,LEFT('Etapový rozpočet'!B116,SEARCH(" ",'Etapový rozpočet'!B116)-1)&amp;".",OFFSET(Aktivity!$B$22:$B$38,,MATCH('Etapový rozpočet'!$A$110,Aktivity!$C$21:$I$21,0)))</f>
        <v>#REF!</v>
      </c>
      <c r="D116" s="134"/>
      <c r="E116" s="169"/>
      <c r="F116" s="45" t="e">
        <f ca="1">INDEX(Aktivity!$C$39:$I$39,,MATCH('Etapový rozpočet'!$A$110,Aktivity!$C$21:$I$21,0))*'Etapový rozpočet'!C116/SUM($C$110:$C$126)</f>
        <v>#REF!</v>
      </c>
      <c r="G116" s="45" t="e">
        <f t="shared" ca="1" si="2"/>
        <v>#REF!</v>
      </c>
    </row>
    <row r="117" spans="1:8" ht="13.5" thickBot="1" x14ac:dyDescent="0.25">
      <c r="A117" s="105"/>
      <c r="B117" s="98" t="s">
        <v>204</v>
      </c>
      <c r="C117" s="134" t="e">
        <f ca="1">SUMIF(Aktivity!$A$22:$A$38,LEFT('Etapový rozpočet'!B117,SEARCH(" ",'Etapový rozpočet'!B117)-1)&amp;".",OFFSET(Aktivity!$B$22:$B$38,,MATCH('Etapový rozpočet'!$A$110,Aktivity!$C$21:$I$21,0)))</f>
        <v>#REF!</v>
      </c>
      <c r="D117" s="134"/>
      <c r="E117" s="169"/>
      <c r="F117" s="45" t="e">
        <f ca="1">INDEX(Aktivity!$C$39:$I$39,,MATCH('Etapový rozpočet'!$A$110,Aktivity!$C$21:$I$21,0))*'Etapový rozpočet'!C117/SUM($C$110:$C$126)</f>
        <v>#REF!</v>
      </c>
      <c r="G117" s="45" t="e">
        <f t="shared" ca="1" si="2"/>
        <v>#REF!</v>
      </c>
    </row>
    <row r="118" spans="1:8" ht="13.5" thickBot="1" x14ac:dyDescent="0.25">
      <c r="A118" s="105"/>
      <c r="B118" s="98" t="s">
        <v>205</v>
      </c>
      <c r="C118" s="134" t="e">
        <f ca="1">SUMIF(Aktivity!$A$22:$A$38,LEFT('Etapový rozpočet'!B118,SEARCH(" ",'Etapový rozpočet'!B118)-1)&amp;".",OFFSET(Aktivity!$B$22:$B$38,,MATCH('Etapový rozpočet'!$A$110,Aktivity!$C$21:$I$21,0)))</f>
        <v>#REF!</v>
      </c>
      <c r="D118" s="134"/>
      <c r="E118" s="169"/>
      <c r="F118" s="45" t="e">
        <f ca="1">INDEX(Aktivity!$C$39:$I$39,,MATCH('Etapový rozpočet'!$A$110,Aktivity!$C$21:$I$21,0))*'Etapový rozpočet'!C118/SUM($C$110:$C$126)</f>
        <v>#REF!</v>
      </c>
      <c r="G118" s="45" t="e">
        <f t="shared" ca="1" si="2"/>
        <v>#REF!</v>
      </c>
    </row>
    <row r="119" spans="1:8" ht="26.25" thickBot="1" x14ac:dyDescent="0.25">
      <c r="A119" s="105"/>
      <c r="B119" s="98" t="s">
        <v>206</v>
      </c>
      <c r="C119" s="134" t="e">
        <f ca="1">SUMIF(Aktivity!$A$22:$A$38,LEFT('Etapový rozpočet'!B119,SEARCH(" ",'Etapový rozpočet'!B119)-1)&amp;".",OFFSET(Aktivity!$B$22:$B$38,,MATCH('Etapový rozpočet'!$A$110,Aktivity!$C$21:$I$21,0)))</f>
        <v>#REF!</v>
      </c>
      <c r="D119" s="134"/>
      <c r="E119" s="169"/>
      <c r="F119" s="45" t="e">
        <f ca="1">INDEX(Aktivity!$C$39:$I$39,,MATCH('Etapový rozpočet'!$A$110,Aktivity!$C$21:$I$21,0))*'Etapový rozpočet'!C119/SUM($C$110:$C$126)</f>
        <v>#REF!</v>
      </c>
      <c r="G119" s="45" t="e">
        <f t="shared" ca="1" si="2"/>
        <v>#REF!</v>
      </c>
    </row>
    <row r="120" spans="1:8" ht="26.25" thickBot="1" x14ac:dyDescent="0.25">
      <c r="A120" s="105"/>
      <c r="B120" s="98" t="s">
        <v>207</v>
      </c>
      <c r="C120" s="134" t="e">
        <f ca="1">SUMIF(Aktivity!$A$22:$A$38,LEFT('Etapový rozpočet'!B120,SEARCH(" ",'Etapový rozpočet'!B120)-1)&amp;".",OFFSET(Aktivity!$B$22:$B$38,,MATCH('Etapový rozpočet'!$A$110,Aktivity!$C$21:$I$21,0)))</f>
        <v>#REF!</v>
      </c>
      <c r="D120" s="134"/>
      <c r="E120" s="169"/>
      <c r="F120" s="45" t="e">
        <f ca="1">INDEX(Aktivity!$C$39:$I$39,,MATCH('Etapový rozpočet'!$A$110,Aktivity!$C$21:$I$21,0))*'Etapový rozpočet'!C120/SUM($C$110:$C$126)</f>
        <v>#REF!</v>
      </c>
      <c r="G120" s="45" t="e">
        <f t="shared" ca="1" si="2"/>
        <v>#REF!</v>
      </c>
    </row>
    <row r="121" spans="1:8" ht="26.25" thickBot="1" x14ac:dyDescent="0.25">
      <c r="A121" s="105"/>
      <c r="B121" s="98" t="s">
        <v>208</v>
      </c>
      <c r="C121" s="134" t="e">
        <f ca="1">SUMIF(Aktivity!$A$22:$A$38,LEFT('Etapový rozpočet'!B121,SEARCH(" ",'Etapový rozpočet'!B121)-1)&amp;".",OFFSET(Aktivity!$B$22:$B$38,,MATCH('Etapový rozpočet'!$A$110,Aktivity!$C$21:$I$21,0)))</f>
        <v>#REF!</v>
      </c>
      <c r="D121" s="134"/>
      <c r="E121" s="169"/>
      <c r="F121" s="45" t="e">
        <f ca="1">INDEX(Aktivity!$C$39:$I$39,,MATCH('Etapový rozpočet'!$A$110,Aktivity!$C$21:$I$21,0))*'Etapový rozpočet'!C121/SUM($C$110:$C$126)</f>
        <v>#REF!</v>
      </c>
      <c r="G121" s="45" t="e">
        <f t="shared" ca="1" si="2"/>
        <v>#REF!</v>
      </c>
    </row>
    <row r="122" spans="1:8" ht="13.5" thickBot="1" x14ac:dyDescent="0.25">
      <c r="A122" s="105"/>
      <c r="B122" s="98" t="s">
        <v>209</v>
      </c>
      <c r="C122" s="134" t="e">
        <f ca="1">SUMIF(Aktivity!$A$22:$A$38,LEFT('Etapový rozpočet'!B122,SEARCH(" ",'Etapový rozpočet'!B122)-1)&amp;".",OFFSET(Aktivity!$B$22:$B$38,,MATCH('Etapový rozpočet'!$A$110,Aktivity!$C$21:$I$21,0)))</f>
        <v>#REF!</v>
      </c>
      <c r="D122" s="134"/>
      <c r="E122" s="169"/>
      <c r="F122" s="45" t="e">
        <f ca="1">INDEX(Aktivity!$C$39:$I$39,,MATCH('Etapový rozpočet'!$A$110,Aktivity!$C$21:$I$21,0))*'Etapový rozpočet'!C122/SUM($C$110:$C$126)</f>
        <v>#REF!</v>
      </c>
      <c r="G122" s="45" t="e">
        <f ca="1">ROUND(C122+F122,-3)</f>
        <v>#REF!</v>
      </c>
    </row>
    <row r="123" spans="1:8" ht="26.25" thickBot="1" x14ac:dyDescent="0.25">
      <c r="A123" s="105"/>
      <c r="B123" s="98" t="s">
        <v>210</v>
      </c>
      <c r="C123" s="134" t="e">
        <f ca="1">SUMIF(Aktivity!$A$22:$A$38,LEFT('Etapový rozpočet'!B123,SEARCH(" ",'Etapový rozpočet'!B123)-1)&amp;".",OFFSET(Aktivity!$B$22:$B$38,,MATCH('Etapový rozpočet'!$A$110,Aktivity!$C$21:$I$21,0)))</f>
        <v>#REF!</v>
      </c>
      <c r="D123" s="134"/>
      <c r="E123" s="169"/>
      <c r="F123" s="45" t="e">
        <f ca="1">INDEX(Aktivity!$C$39:$I$39,,MATCH('Etapový rozpočet'!$A$110,Aktivity!$C$21:$I$21,0))*'Etapový rozpočet'!C123/SUM($C$110:$C$126)</f>
        <v>#REF!</v>
      </c>
      <c r="G123" s="45" t="e">
        <f ca="1">ROUND(C123+F123,-3)</f>
        <v>#REF!</v>
      </c>
    </row>
    <row r="124" spans="1:8" ht="13.5" thickBot="1" x14ac:dyDescent="0.25">
      <c r="A124" s="105"/>
      <c r="B124" s="98" t="s">
        <v>211</v>
      </c>
      <c r="C124" s="134" t="e">
        <f ca="1">SUMIF(Aktivity!$A$22:$A$38,LEFT('Etapový rozpočet'!B124,SEARCH(" ",'Etapový rozpočet'!B124)-1)&amp;".",OFFSET(Aktivity!$B$22:$B$38,,MATCH('Etapový rozpočet'!$A$110,Aktivity!$C$21:$I$21,0)))</f>
        <v>#REF!</v>
      </c>
      <c r="D124" s="134"/>
      <c r="E124" s="169"/>
      <c r="F124" s="45" t="e">
        <f ca="1">INDEX(Aktivity!$C$39:$I$39,,MATCH('Etapový rozpočet'!$A$110,Aktivity!$C$21:$I$21,0))*'Etapový rozpočet'!C124/SUM($C$110:$C$126)</f>
        <v>#REF!</v>
      </c>
      <c r="G124" s="45" t="e">
        <f ca="1">ROUND(C124+F124,-3)</f>
        <v>#REF!</v>
      </c>
    </row>
    <row r="125" spans="1:8" ht="13.5" thickBot="1" x14ac:dyDescent="0.25">
      <c r="A125" s="105" t="s">
        <v>156</v>
      </c>
      <c r="B125" s="98" t="s">
        <v>212</v>
      </c>
      <c r="C125" s="134" t="e">
        <f ca="1">SUMIF(Aktivity!$A$22:$A$38,LEFT('Etapový rozpočet'!B125,SEARCH(" ",'Etapový rozpočet'!B125)-1)&amp;".",OFFSET(Aktivity!$B$22:$B$38,,MATCH('Etapový rozpočet'!$A$110,Aktivity!$C$21:$I$21,0)))</f>
        <v>#REF!</v>
      </c>
      <c r="D125" s="134"/>
      <c r="E125" s="169"/>
      <c r="F125" s="45" t="e">
        <f ca="1">INDEX(Aktivity!$C$39:$I$39,,MATCH('Etapový rozpočet'!$A$110,Aktivity!$C$21:$I$21,0))*'Etapový rozpočet'!C125/SUM($C$110:$C$126)</f>
        <v>#REF!</v>
      </c>
      <c r="G125" s="45" t="e">
        <f ca="1">ROUND(C125+F125,-3)</f>
        <v>#REF!</v>
      </c>
    </row>
    <row r="126" spans="1:8" ht="13.5" thickBot="1" x14ac:dyDescent="0.25">
      <c r="A126" s="105"/>
      <c r="B126" s="98" t="s">
        <v>213</v>
      </c>
      <c r="C126" s="134" t="e">
        <f ca="1">SUMIF(Aktivity!$A$22:$A$38,LEFT('Etapový rozpočet'!B126,SEARCH(" ",'Etapový rozpočet'!B126)-1)&amp;".",OFFSET(Aktivity!$B$22:$B$38,,MATCH('Etapový rozpočet'!$A$110,Aktivity!$C$21:$I$21,0)))</f>
        <v>#REF!</v>
      </c>
      <c r="D126" s="134"/>
      <c r="E126" s="169"/>
      <c r="F126" s="45" t="e">
        <f ca="1">INDEX(Aktivity!$C$39:$I$39,,MATCH('Etapový rozpočet'!$A$110,Aktivity!$C$21:$I$21,0))*'Etapový rozpočet'!C126/SUM($C$110:$C$126)</f>
        <v>#REF!</v>
      </c>
      <c r="G126" s="45" t="e">
        <f ca="1">ROUND(C126+F126,-3)</f>
        <v>#REF!</v>
      </c>
    </row>
    <row r="127" spans="1:8" ht="16.5" thickBot="1" x14ac:dyDescent="0.25">
      <c r="A127" s="253" t="s">
        <v>157</v>
      </c>
      <c r="B127" s="254"/>
      <c r="C127" s="254"/>
      <c r="D127" s="110"/>
      <c r="E127" s="111"/>
      <c r="H127" s="45" t="e">
        <f ca="1">SUM(H4:H126)</f>
        <v>#REF!</v>
      </c>
    </row>
  </sheetData>
  <mergeCells count="3">
    <mergeCell ref="A4:E4"/>
    <mergeCell ref="A127:C127"/>
    <mergeCell ref="E5:E21"/>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9"/>
  <sheetViews>
    <sheetView zoomScale="70" zoomScaleNormal="70" zoomScaleSheetLayoutView="70" workbookViewId="0">
      <pane xSplit="2" ySplit="6" topLeftCell="C24" activePane="bottomRight" state="frozen"/>
      <selection pane="topRight" activeCell="E1" sqref="E1"/>
      <selection pane="bottomLeft" activeCell="A7" sqref="A7"/>
      <selection pane="bottomRight" activeCell="E135" sqref="E135"/>
    </sheetView>
  </sheetViews>
  <sheetFormatPr defaultRowHeight="15" x14ac:dyDescent="0.2"/>
  <cols>
    <col min="1" max="1" width="95.42578125" style="86" customWidth="1"/>
    <col min="2" max="2" width="23" style="48" customWidth="1"/>
    <col min="3" max="3" width="14.42578125" style="48" customWidth="1"/>
    <col min="4" max="4" width="22" style="48" customWidth="1"/>
    <col min="5" max="5" width="36.7109375" style="48" bestFit="1" customWidth="1"/>
    <col min="6" max="16384" width="9.140625" style="48"/>
  </cols>
  <sheetData>
    <row r="1" spans="1:5" x14ac:dyDescent="0.2">
      <c r="A1" s="259" t="s">
        <v>241</v>
      </c>
      <c r="B1" s="260"/>
      <c r="C1" s="260"/>
      <c r="D1" s="260"/>
      <c r="E1" s="260"/>
    </row>
    <row r="2" spans="1:5" ht="15.75" thickBot="1" x14ac:dyDescent="0.25">
      <c r="A2" s="261"/>
      <c r="B2" s="261"/>
      <c r="C2" s="261"/>
      <c r="D2" s="261"/>
      <c r="E2" s="261"/>
    </row>
    <row r="3" spans="1:5" ht="16.5" customHeight="1" thickBot="1" x14ac:dyDescent="0.3">
      <c r="A3" s="49" t="s">
        <v>242</v>
      </c>
      <c r="B3" s="262" t="s">
        <v>243</v>
      </c>
      <c r="C3" s="263"/>
      <c r="D3" s="264"/>
      <c r="E3" s="265" t="s">
        <v>347</v>
      </c>
    </row>
    <row r="4" spans="1:5" ht="15.75" x14ac:dyDescent="0.25">
      <c r="A4" s="255" t="s">
        <v>248</v>
      </c>
      <c r="B4" s="17"/>
      <c r="C4" s="257" t="s">
        <v>245</v>
      </c>
      <c r="D4" s="268" t="s">
        <v>246</v>
      </c>
      <c r="E4" s="266"/>
    </row>
    <row r="5" spans="1:5" ht="16.5" thickBot="1" x14ac:dyDescent="0.3">
      <c r="A5" s="256"/>
      <c r="B5" s="18" t="s">
        <v>244</v>
      </c>
      <c r="C5" s="258"/>
      <c r="D5" s="269"/>
      <c r="E5" s="267"/>
    </row>
    <row r="6" spans="1:5" ht="16.5" thickBot="1" x14ac:dyDescent="0.25">
      <c r="A6" s="1"/>
      <c r="B6" s="2"/>
      <c r="C6" s="3"/>
      <c r="D6" s="4"/>
      <c r="E6" s="5"/>
    </row>
    <row r="7" spans="1:5" ht="63" x14ac:dyDescent="0.2">
      <c r="A7" s="50" t="s">
        <v>334</v>
      </c>
      <c r="B7" s="6"/>
      <c r="C7" s="7"/>
      <c r="D7" s="8"/>
      <c r="E7" s="34"/>
    </row>
    <row r="8" spans="1:5" x14ac:dyDescent="0.2">
      <c r="A8" s="52" t="s">
        <v>1</v>
      </c>
      <c r="B8" s="53"/>
      <c r="C8" s="27"/>
      <c r="D8" s="28"/>
      <c r="E8" s="54"/>
    </row>
    <row r="9" spans="1:5" x14ac:dyDescent="0.2">
      <c r="A9" s="52" t="s">
        <v>335</v>
      </c>
      <c r="B9" s="53" t="s">
        <v>247</v>
      </c>
      <c r="C9" s="27">
        <v>5.4</v>
      </c>
      <c r="D9" s="28">
        <v>33500</v>
      </c>
      <c r="E9" s="54">
        <v>180900</v>
      </c>
    </row>
    <row r="10" spans="1:5" x14ac:dyDescent="0.2">
      <c r="A10" s="52" t="s">
        <v>336</v>
      </c>
      <c r="B10" s="53" t="s">
        <v>247</v>
      </c>
      <c r="C10" s="27">
        <v>8.1</v>
      </c>
      <c r="D10" s="28">
        <v>31000</v>
      </c>
      <c r="E10" s="54">
        <v>251100</v>
      </c>
    </row>
    <row r="11" spans="1:5" x14ac:dyDescent="0.2">
      <c r="A11" s="52" t="s">
        <v>337</v>
      </c>
      <c r="B11" s="53" t="s">
        <v>247</v>
      </c>
      <c r="C11" s="27">
        <v>5.4</v>
      </c>
      <c r="D11" s="28">
        <v>36000</v>
      </c>
      <c r="E11" s="54">
        <v>194400</v>
      </c>
    </row>
    <row r="12" spans="1:5" x14ac:dyDescent="0.2">
      <c r="A12" s="52" t="s">
        <v>344</v>
      </c>
      <c r="B12" s="53" t="s">
        <v>247</v>
      </c>
      <c r="C12" s="27">
        <v>5.4</v>
      </c>
      <c r="D12" s="28">
        <v>36000</v>
      </c>
      <c r="E12" s="54">
        <v>194400</v>
      </c>
    </row>
    <row r="13" spans="1:5" x14ac:dyDescent="0.2">
      <c r="A13" s="52" t="s">
        <v>338</v>
      </c>
      <c r="B13" s="53" t="s">
        <v>247</v>
      </c>
      <c r="C13" s="27">
        <v>13.5</v>
      </c>
      <c r="D13" s="28">
        <v>22000</v>
      </c>
      <c r="E13" s="54">
        <v>297000</v>
      </c>
    </row>
    <row r="14" spans="1:5" x14ac:dyDescent="0.2">
      <c r="A14" s="52" t="s">
        <v>339</v>
      </c>
      <c r="B14" s="53" t="s">
        <v>247</v>
      </c>
      <c r="C14" s="27">
        <v>27</v>
      </c>
      <c r="D14" s="28">
        <v>20000</v>
      </c>
      <c r="E14" s="54">
        <v>540000</v>
      </c>
    </row>
    <row r="15" spans="1:5" x14ac:dyDescent="0.2">
      <c r="A15" s="52" t="s">
        <v>340</v>
      </c>
      <c r="B15" s="53" t="s">
        <v>247</v>
      </c>
      <c r="C15" s="27">
        <v>18</v>
      </c>
      <c r="D15" s="28">
        <v>8000</v>
      </c>
      <c r="E15" s="54">
        <v>144000</v>
      </c>
    </row>
    <row r="16" spans="1:5" x14ac:dyDescent="0.2">
      <c r="A16" s="52" t="s">
        <v>343</v>
      </c>
      <c r="B16" s="53" t="s">
        <v>247</v>
      </c>
      <c r="C16" s="27">
        <v>48</v>
      </c>
      <c r="D16" s="28">
        <v>4000</v>
      </c>
      <c r="E16" s="54">
        <v>192000</v>
      </c>
    </row>
    <row r="17" spans="1:5" x14ac:dyDescent="0.2">
      <c r="A17" s="52" t="s">
        <v>342</v>
      </c>
      <c r="B17" s="53" t="s">
        <v>247</v>
      </c>
      <c r="C17" s="27">
        <v>18</v>
      </c>
      <c r="D17" s="28">
        <v>15000</v>
      </c>
      <c r="E17" s="54">
        <v>270000</v>
      </c>
    </row>
    <row r="18" spans="1:5" ht="30" x14ac:dyDescent="0.2">
      <c r="A18" s="52" t="s">
        <v>341</v>
      </c>
      <c r="B18" s="53" t="s">
        <v>247</v>
      </c>
      <c r="C18" s="27">
        <v>72</v>
      </c>
      <c r="D18" s="28">
        <v>4000</v>
      </c>
      <c r="E18" s="54">
        <v>288000</v>
      </c>
    </row>
    <row r="19" spans="1:5" x14ac:dyDescent="0.2">
      <c r="A19" s="52" t="s">
        <v>250</v>
      </c>
      <c r="B19" s="53" t="s">
        <v>247</v>
      </c>
      <c r="C19" s="27">
        <v>24</v>
      </c>
      <c r="D19" s="28">
        <v>8500</v>
      </c>
      <c r="E19" s="54">
        <v>204000</v>
      </c>
    </row>
    <row r="20" spans="1:5" x14ac:dyDescent="0.2">
      <c r="A20" s="52"/>
      <c r="B20" s="53"/>
      <c r="C20" s="27"/>
      <c r="D20" s="28"/>
      <c r="E20" s="54"/>
    </row>
    <row r="21" spans="1:5" x14ac:dyDescent="0.2">
      <c r="A21" s="52" t="s">
        <v>249</v>
      </c>
      <c r="B21" s="53"/>
      <c r="C21" s="27"/>
      <c r="D21" s="28"/>
      <c r="E21" s="54"/>
    </row>
    <row r="22" spans="1:5" x14ac:dyDescent="0.2">
      <c r="A22" s="52" t="s">
        <v>295</v>
      </c>
      <c r="B22" s="53" t="s">
        <v>247</v>
      </c>
      <c r="C22" s="27">
        <v>5.4</v>
      </c>
      <c r="D22" s="28">
        <v>36000</v>
      </c>
      <c r="E22" s="54">
        <v>194400</v>
      </c>
    </row>
    <row r="23" spans="1:5" x14ac:dyDescent="0.2">
      <c r="A23" s="52" t="s">
        <v>251</v>
      </c>
      <c r="B23" s="53"/>
      <c r="C23" s="27"/>
      <c r="D23" s="28"/>
      <c r="E23" s="54"/>
    </row>
    <row r="24" spans="1:5" x14ac:dyDescent="0.2">
      <c r="A24" s="52" t="s">
        <v>252</v>
      </c>
      <c r="B24" s="53" t="s">
        <v>247</v>
      </c>
      <c r="C24" s="27">
        <v>5.4</v>
      </c>
      <c r="D24" s="28">
        <v>15000</v>
      </c>
      <c r="E24" s="54">
        <v>81000</v>
      </c>
    </row>
    <row r="25" spans="1:5" x14ac:dyDescent="0.2">
      <c r="A25" s="52" t="s">
        <v>296</v>
      </c>
      <c r="B25" s="53" t="s">
        <v>247</v>
      </c>
      <c r="C25" s="27">
        <v>5.4</v>
      </c>
      <c r="D25" s="28">
        <v>26000</v>
      </c>
      <c r="E25" s="54">
        <v>140400</v>
      </c>
    </row>
    <row r="26" spans="1:5" x14ac:dyDescent="0.2">
      <c r="A26" s="52" t="s">
        <v>253</v>
      </c>
      <c r="B26" s="53" t="s">
        <v>247</v>
      </c>
      <c r="C26" s="27">
        <v>12</v>
      </c>
      <c r="D26" s="28">
        <v>4500</v>
      </c>
      <c r="E26" s="54">
        <v>54000</v>
      </c>
    </row>
    <row r="27" spans="1:5" x14ac:dyDescent="0.2">
      <c r="A27" s="52" t="s">
        <v>254</v>
      </c>
      <c r="B27" s="53" t="s">
        <v>247</v>
      </c>
      <c r="C27" s="27">
        <v>27</v>
      </c>
      <c r="D27" s="28">
        <v>4000</v>
      </c>
      <c r="E27" s="54">
        <v>108000</v>
      </c>
    </row>
    <row r="28" spans="1:5" x14ac:dyDescent="0.2">
      <c r="A28" s="56"/>
      <c r="B28" s="53"/>
      <c r="C28" s="27"/>
      <c r="D28" s="28"/>
      <c r="E28" s="54"/>
    </row>
    <row r="29" spans="1:5" ht="15.75" thickBot="1" x14ac:dyDescent="0.25">
      <c r="A29" s="52"/>
      <c r="B29" s="53"/>
      <c r="C29" s="27"/>
      <c r="D29" s="28"/>
      <c r="E29" s="54"/>
    </row>
    <row r="30" spans="1:5" ht="16.5" thickBot="1" x14ac:dyDescent="0.25">
      <c r="A30" s="59" t="s">
        <v>255</v>
      </c>
      <c r="B30" s="9"/>
      <c r="C30" s="10"/>
      <c r="D30" s="11"/>
      <c r="E30" s="12">
        <f>SUBTOTAL(9,E8:E29)</f>
        <v>3333600</v>
      </c>
    </row>
    <row r="31" spans="1:5" ht="16.5" thickBot="1" x14ac:dyDescent="0.25">
      <c r="A31" s="58"/>
      <c r="B31" s="13"/>
      <c r="C31" s="14"/>
      <c r="D31" s="15"/>
      <c r="E31" s="31"/>
    </row>
    <row r="32" spans="1:5" ht="15.75" x14ac:dyDescent="0.2">
      <c r="A32" s="59" t="s">
        <v>256</v>
      </c>
      <c r="B32" s="6"/>
      <c r="C32" s="7"/>
      <c r="D32" s="8"/>
      <c r="E32" s="34"/>
    </row>
    <row r="33" spans="1:5" x14ac:dyDescent="0.2">
      <c r="A33" s="52" t="s">
        <v>345</v>
      </c>
      <c r="B33" s="53"/>
      <c r="C33" s="27"/>
      <c r="D33" s="28"/>
      <c r="E33" s="54"/>
    </row>
    <row r="34" spans="1:5" x14ac:dyDescent="0.2">
      <c r="A34" s="52" t="s">
        <v>346</v>
      </c>
      <c r="B34" s="21" t="s">
        <v>257</v>
      </c>
      <c r="C34" s="27">
        <v>10</v>
      </c>
      <c r="D34" s="28">
        <v>20000</v>
      </c>
      <c r="E34" s="54">
        <v>200000</v>
      </c>
    </row>
    <row r="35" spans="1:5" x14ac:dyDescent="0.2">
      <c r="A35" s="52" t="s">
        <v>260</v>
      </c>
      <c r="B35" s="21"/>
      <c r="C35" s="27"/>
      <c r="D35" s="28"/>
      <c r="E35" s="54">
        <v>0</v>
      </c>
    </row>
    <row r="36" spans="1:5" x14ac:dyDescent="0.2">
      <c r="A36" s="52" t="s">
        <v>261</v>
      </c>
      <c r="B36" s="53" t="s">
        <v>247</v>
      </c>
      <c r="C36" s="27">
        <v>27</v>
      </c>
      <c r="D36" s="28">
        <v>5000</v>
      </c>
      <c r="E36" s="54">
        <v>135000</v>
      </c>
    </row>
    <row r="37" spans="1:5" x14ac:dyDescent="0.2">
      <c r="A37" s="52" t="s">
        <v>262</v>
      </c>
      <c r="B37" s="53" t="s">
        <v>247</v>
      </c>
      <c r="C37" s="27">
        <v>27</v>
      </c>
      <c r="D37" s="28">
        <v>23000</v>
      </c>
      <c r="E37" s="54">
        <v>621000</v>
      </c>
    </row>
    <row r="38" spans="1:5" x14ac:dyDescent="0.2">
      <c r="A38" s="60" t="s">
        <v>263</v>
      </c>
      <c r="B38" s="22"/>
      <c r="C38" s="61"/>
      <c r="D38" s="62"/>
      <c r="E38" s="54">
        <v>0</v>
      </c>
    </row>
    <row r="39" spans="1:5" x14ac:dyDescent="0.2">
      <c r="A39" s="60" t="s">
        <v>264</v>
      </c>
      <c r="B39" s="22" t="s">
        <v>259</v>
      </c>
      <c r="C39" s="61">
        <v>3</v>
      </c>
      <c r="D39" s="62">
        <v>5000</v>
      </c>
      <c r="E39" s="54">
        <v>15000</v>
      </c>
    </row>
    <row r="40" spans="1:5" x14ac:dyDescent="0.2">
      <c r="A40" s="60" t="s">
        <v>265</v>
      </c>
      <c r="B40" s="22" t="s">
        <v>259</v>
      </c>
      <c r="C40" s="61">
        <v>3</v>
      </c>
      <c r="D40" s="62">
        <v>15000</v>
      </c>
      <c r="E40" s="54">
        <v>45000</v>
      </c>
    </row>
    <row r="41" spans="1:5" x14ac:dyDescent="0.2">
      <c r="A41" s="60" t="s">
        <v>266</v>
      </c>
      <c r="B41" s="22" t="s">
        <v>259</v>
      </c>
      <c r="C41" s="61">
        <v>3</v>
      </c>
      <c r="D41" s="62">
        <v>20000</v>
      </c>
      <c r="E41" s="54">
        <v>60000</v>
      </c>
    </row>
    <row r="42" spans="1:5" x14ac:dyDescent="0.2">
      <c r="A42" s="63" t="s">
        <v>267</v>
      </c>
      <c r="B42" s="21" t="s">
        <v>258</v>
      </c>
      <c r="C42" s="61">
        <v>360</v>
      </c>
      <c r="D42" s="62">
        <v>800</v>
      </c>
      <c r="E42" s="54">
        <v>288000</v>
      </c>
    </row>
    <row r="43" spans="1:5" ht="16.5" thickBot="1" x14ac:dyDescent="0.25">
      <c r="A43" s="57" t="s">
        <v>268</v>
      </c>
      <c r="B43" s="9"/>
      <c r="C43" s="10"/>
      <c r="D43" s="11"/>
      <c r="E43" s="12">
        <f>SUBTOTAL(9,E33:E42)</f>
        <v>1364000</v>
      </c>
    </row>
    <row r="44" spans="1:5" ht="15.75" thickBot="1" x14ac:dyDescent="0.25">
      <c r="A44" s="64"/>
      <c r="B44" s="65"/>
      <c r="C44" s="29"/>
      <c r="D44" s="30"/>
      <c r="E44" s="31"/>
    </row>
    <row r="45" spans="1:5" ht="15.75" x14ac:dyDescent="0.2">
      <c r="A45" s="59" t="s">
        <v>269</v>
      </c>
      <c r="B45" s="6"/>
      <c r="C45" s="7"/>
      <c r="D45" s="8"/>
      <c r="E45" s="34"/>
    </row>
    <row r="46" spans="1:5" ht="30" x14ac:dyDescent="0.2">
      <c r="A46" s="66" t="s">
        <v>270</v>
      </c>
      <c r="B46" s="44"/>
      <c r="C46" s="24"/>
      <c r="D46" s="26"/>
      <c r="E46" s="23"/>
    </row>
    <row r="47" spans="1:5" ht="15.75" x14ac:dyDescent="0.2">
      <c r="A47" s="67" t="s">
        <v>271</v>
      </c>
      <c r="B47" s="44"/>
      <c r="C47" s="24"/>
      <c r="D47" s="26"/>
      <c r="E47" s="23"/>
    </row>
    <row r="48" spans="1:5" x14ac:dyDescent="0.2">
      <c r="A48" s="66" t="s">
        <v>17</v>
      </c>
      <c r="B48" s="44"/>
      <c r="C48" s="24">
        <v>1</v>
      </c>
      <c r="D48" s="26">
        <v>20000</v>
      </c>
      <c r="E48" s="54">
        <v>20000</v>
      </c>
    </row>
    <row r="49" spans="1:5" x14ac:dyDescent="0.2">
      <c r="A49" s="66" t="s">
        <v>18</v>
      </c>
      <c r="B49" s="44"/>
      <c r="C49" s="24">
        <v>1</v>
      </c>
      <c r="D49" s="26">
        <v>20000</v>
      </c>
      <c r="E49" s="54">
        <v>20000</v>
      </c>
    </row>
    <row r="50" spans="1:5" x14ac:dyDescent="0.2">
      <c r="A50" s="66" t="s">
        <v>19</v>
      </c>
      <c r="B50" s="44"/>
      <c r="C50" s="24">
        <v>1</v>
      </c>
      <c r="D50" s="26">
        <v>20000</v>
      </c>
      <c r="E50" s="54">
        <v>20000</v>
      </c>
    </row>
    <row r="51" spans="1:5" x14ac:dyDescent="0.2">
      <c r="A51" s="66" t="s">
        <v>20</v>
      </c>
      <c r="B51" s="44"/>
      <c r="C51" s="24">
        <v>1</v>
      </c>
      <c r="D51" s="26">
        <v>20000</v>
      </c>
      <c r="E51" s="54">
        <v>20000</v>
      </c>
    </row>
    <row r="52" spans="1:5" ht="30" x14ac:dyDescent="0.2">
      <c r="A52" s="66" t="s">
        <v>272</v>
      </c>
      <c r="B52" s="44"/>
      <c r="C52" s="24"/>
      <c r="D52" s="26"/>
      <c r="E52" s="23"/>
    </row>
    <row r="53" spans="1:5" ht="15.75" x14ac:dyDescent="0.2">
      <c r="A53" s="68" t="s">
        <v>273</v>
      </c>
      <c r="B53" s="44"/>
      <c r="C53" s="24"/>
      <c r="D53" s="26"/>
      <c r="E53" s="23"/>
    </row>
    <row r="54" spans="1:5" x14ac:dyDescent="0.2">
      <c r="A54" s="69" t="s">
        <v>2</v>
      </c>
      <c r="B54" s="44"/>
      <c r="C54" s="24">
        <v>1</v>
      </c>
      <c r="D54" s="26">
        <v>892500</v>
      </c>
      <c r="E54" s="54">
        <v>892500</v>
      </c>
    </row>
    <row r="55" spans="1:5" x14ac:dyDescent="0.2">
      <c r="A55" s="69" t="s">
        <v>3</v>
      </c>
      <c r="B55" s="44"/>
      <c r="C55" s="24">
        <v>1</v>
      </c>
      <c r="D55" s="26">
        <v>1155000</v>
      </c>
      <c r="E55" s="54">
        <v>1155000</v>
      </c>
    </row>
    <row r="56" spans="1:5" x14ac:dyDescent="0.2">
      <c r="A56" s="69" t="s">
        <v>4</v>
      </c>
      <c r="B56" s="44"/>
      <c r="C56" s="24">
        <v>1</v>
      </c>
      <c r="D56" s="26">
        <v>567000</v>
      </c>
      <c r="E56" s="54">
        <v>567000</v>
      </c>
    </row>
    <row r="57" spans="1:5" x14ac:dyDescent="0.2">
      <c r="A57" s="69" t="s">
        <v>274</v>
      </c>
      <c r="B57" s="44"/>
      <c r="C57" s="24">
        <v>1</v>
      </c>
      <c r="D57" s="26">
        <v>210000</v>
      </c>
      <c r="E57" s="54">
        <v>210000</v>
      </c>
    </row>
    <row r="58" spans="1:5" ht="15.75" x14ac:dyDescent="0.2">
      <c r="A58" s="68" t="s">
        <v>275</v>
      </c>
      <c r="B58" s="44"/>
      <c r="C58" s="24"/>
      <c r="D58" s="26"/>
      <c r="E58" s="23"/>
    </row>
    <row r="59" spans="1:5" x14ac:dyDescent="0.2">
      <c r="A59" s="69" t="s">
        <v>5</v>
      </c>
      <c r="B59" s="44"/>
      <c r="C59" s="24">
        <v>0.5</v>
      </c>
      <c r="D59" s="26">
        <v>262250</v>
      </c>
      <c r="E59" s="54">
        <v>131000</v>
      </c>
    </row>
    <row r="60" spans="1:5" x14ac:dyDescent="0.2">
      <c r="A60" s="69" t="s">
        <v>6</v>
      </c>
      <c r="B60" s="44"/>
      <c r="C60" s="24">
        <v>0.5</v>
      </c>
      <c r="D60" s="26">
        <v>367500</v>
      </c>
      <c r="E60" s="54">
        <v>183750</v>
      </c>
    </row>
    <row r="61" spans="1:5" x14ac:dyDescent="0.2">
      <c r="A61" s="69" t="s">
        <v>7</v>
      </c>
      <c r="B61" s="44"/>
      <c r="C61" s="24">
        <v>0.5</v>
      </c>
      <c r="D61" s="26">
        <v>262500</v>
      </c>
      <c r="E61" s="54">
        <v>131250</v>
      </c>
    </row>
    <row r="62" spans="1:5" x14ac:dyDescent="0.2">
      <c r="A62" s="69" t="s">
        <v>276</v>
      </c>
      <c r="B62" s="44"/>
      <c r="C62" s="24">
        <v>1</v>
      </c>
      <c r="D62" s="26">
        <v>65620</v>
      </c>
      <c r="E62" s="54">
        <v>65620</v>
      </c>
    </row>
    <row r="63" spans="1:5" ht="15.75" x14ac:dyDescent="0.2">
      <c r="A63" s="68" t="s">
        <v>277</v>
      </c>
      <c r="B63" s="44"/>
      <c r="C63" s="24"/>
      <c r="D63" s="26"/>
      <c r="E63" s="23"/>
    </row>
    <row r="64" spans="1:5" x14ac:dyDescent="0.2">
      <c r="A64" s="69" t="s">
        <v>8</v>
      </c>
      <c r="B64" s="44"/>
      <c r="C64" s="24">
        <v>0.75</v>
      </c>
      <c r="D64" s="26">
        <v>346500</v>
      </c>
      <c r="E64" s="54">
        <v>259875</v>
      </c>
    </row>
    <row r="65" spans="1:5" x14ac:dyDescent="0.2">
      <c r="A65" s="69" t="s">
        <v>9</v>
      </c>
      <c r="B65" s="44"/>
      <c r="C65" s="24">
        <v>0.4</v>
      </c>
      <c r="D65" s="26">
        <v>1039500</v>
      </c>
      <c r="E65" s="54">
        <v>419535</v>
      </c>
    </row>
    <row r="66" spans="1:5" x14ac:dyDescent="0.2">
      <c r="A66" s="69" t="s">
        <v>10</v>
      </c>
      <c r="B66" s="44"/>
      <c r="C66" s="24">
        <v>0.75</v>
      </c>
      <c r="D66" s="26">
        <v>315000</v>
      </c>
      <c r="E66" s="54">
        <v>236250</v>
      </c>
    </row>
    <row r="67" spans="1:5" x14ac:dyDescent="0.2">
      <c r="A67" s="69" t="s">
        <v>282</v>
      </c>
      <c r="B67" s="44"/>
      <c r="C67" s="24">
        <v>1</v>
      </c>
      <c r="D67" s="26">
        <v>10500</v>
      </c>
      <c r="E67" s="54">
        <v>10500</v>
      </c>
    </row>
    <row r="68" spans="1:5" ht="15.75" x14ac:dyDescent="0.2">
      <c r="A68" s="67" t="s">
        <v>278</v>
      </c>
      <c r="B68" s="44"/>
      <c r="C68" s="24"/>
      <c r="D68" s="26"/>
      <c r="E68" s="23"/>
    </row>
    <row r="69" spans="1:5" x14ac:dyDescent="0.2">
      <c r="A69" s="66" t="s">
        <v>11</v>
      </c>
      <c r="B69" s="44"/>
      <c r="C69" s="24">
        <v>0.25</v>
      </c>
      <c r="D69" s="26">
        <v>755470</v>
      </c>
      <c r="E69" s="54">
        <v>188870</v>
      </c>
    </row>
    <row r="70" spans="1:5" x14ac:dyDescent="0.2">
      <c r="A70" s="66" t="s">
        <v>12</v>
      </c>
      <c r="B70" s="44"/>
      <c r="C70" s="24">
        <v>0.66</v>
      </c>
      <c r="D70" s="26">
        <v>626850</v>
      </c>
      <c r="E70" s="54">
        <v>414320</v>
      </c>
    </row>
    <row r="71" spans="1:5" x14ac:dyDescent="0.2">
      <c r="A71" s="66" t="s">
        <v>13</v>
      </c>
      <c r="B71" s="44"/>
      <c r="C71" s="24">
        <v>0.25</v>
      </c>
      <c r="D71" s="26">
        <v>332850</v>
      </c>
      <c r="E71" s="54">
        <v>83200</v>
      </c>
    </row>
    <row r="72" spans="1:5" x14ac:dyDescent="0.2">
      <c r="A72" s="66" t="s">
        <v>279</v>
      </c>
      <c r="B72" s="44"/>
      <c r="C72" s="24">
        <v>0.79</v>
      </c>
      <c r="D72" s="26">
        <v>661650</v>
      </c>
      <c r="E72" s="54">
        <v>524395</v>
      </c>
    </row>
    <row r="73" spans="1:5" ht="15.75" x14ac:dyDescent="0.2">
      <c r="A73" s="67" t="s">
        <v>280</v>
      </c>
      <c r="B73" s="44"/>
      <c r="C73" s="24"/>
      <c r="D73" s="26"/>
      <c r="E73" s="23"/>
    </row>
    <row r="74" spans="1:5" x14ac:dyDescent="0.2">
      <c r="A74" s="66" t="s">
        <v>281</v>
      </c>
      <c r="B74" s="44"/>
      <c r="C74" s="24">
        <v>9.75</v>
      </c>
      <c r="D74" s="26">
        <v>31500</v>
      </c>
      <c r="E74" s="54">
        <v>307125</v>
      </c>
    </row>
    <row r="75" spans="1:5" x14ac:dyDescent="0.2">
      <c r="A75" s="66" t="s">
        <v>283</v>
      </c>
      <c r="B75" s="44"/>
      <c r="C75" s="24">
        <v>4</v>
      </c>
      <c r="D75" s="26">
        <v>2100</v>
      </c>
      <c r="E75" s="54">
        <v>8400</v>
      </c>
    </row>
    <row r="76" spans="1:5" ht="15.75" x14ac:dyDescent="0.2">
      <c r="A76" s="67" t="s">
        <v>284</v>
      </c>
      <c r="B76" s="44"/>
      <c r="C76" s="24"/>
      <c r="D76" s="26"/>
      <c r="E76" s="23"/>
    </row>
    <row r="77" spans="1:5" x14ac:dyDescent="0.2">
      <c r="A77" s="66" t="s">
        <v>14</v>
      </c>
      <c r="B77" s="44"/>
      <c r="C77" s="24">
        <v>1</v>
      </c>
      <c r="D77" s="26">
        <v>262500</v>
      </c>
      <c r="E77" s="54">
        <v>262500</v>
      </c>
    </row>
    <row r="78" spans="1:5" x14ac:dyDescent="0.2">
      <c r="A78" s="66" t="s">
        <v>15</v>
      </c>
      <c r="B78" s="44"/>
      <c r="C78" s="24">
        <v>1</v>
      </c>
      <c r="D78" s="26">
        <v>336000</v>
      </c>
      <c r="E78" s="54">
        <v>336000</v>
      </c>
    </row>
    <row r="79" spans="1:5" x14ac:dyDescent="0.2">
      <c r="A79" s="66" t="s">
        <v>16</v>
      </c>
      <c r="B79" s="44"/>
      <c r="C79" s="24">
        <v>1</v>
      </c>
      <c r="D79" s="26">
        <v>262500</v>
      </c>
      <c r="E79" s="54">
        <v>262500</v>
      </c>
    </row>
    <row r="80" spans="1:5" x14ac:dyDescent="0.2">
      <c r="A80" s="66" t="s">
        <v>81</v>
      </c>
      <c r="B80" s="44"/>
      <c r="C80" s="24">
        <v>1</v>
      </c>
      <c r="D80" s="26">
        <v>91870</v>
      </c>
      <c r="E80" s="54">
        <v>91870</v>
      </c>
    </row>
    <row r="81" spans="1:5" ht="15.75" x14ac:dyDescent="0.2">
      <c r="A81" s="67" t="s">
        <v>285</v>
      </c>
      <c r="B81" s="44"/>
      <c r="C81" s="24">
        <v>3</v>
      </c>
      <c r="D81" s="26">
        <v>472500</v>
      </c>
      <c r="E81" s="54">
        <v>1417500</v>
      </c>
    </row>
    <row r="82" spans="1:5" ht="15.75" x14ac:dyDescent="0.2">
      <c r="A82" s="67" t="s">
        <v>286</v>
      </c>
      <c r="B82" s="44"/>
      <c r="C82" s="24"/>
      <c r="D82" s="26"/>
      <c r="E82" s="54"/>
    </row>
    <row r="83" spans="1:5" x14ac:dyDescent="0.2">
      <c r="A83" s="95" t="s">
        <v>126</v>
      </c>
      <c r="B83" s="44"/>
      <c r="C83" s="24">
        <v>1</v>
      </c>
      <c r="D83" s="26">
        <v>262500</v>
      </c>
      <c r="E83" s="54">
        <v>262500</v>
      </c>
    </row>
    <row r="84" spans="1:5" x14ac:dyDescent="0.2">
      <c r="A84" s="95" t="s">
        <v>127</v>
      </c>
      <c r="B84" s="44"/>
      <c r="C84" s="24">
        <v>1</v>
      </c>
      <c r="D84" s="26">
        <v>262500</v>
      </c>
      <c r="E84" s="54">
        <v>262500</v>
      </c>
    </row>
    <row r="85" spans="1:5" x14ac:dyDescent="0.2">
      <c r="A85" s="95" t="s">
        <v>128</v>
      </c>
      <c r="B85" s="44"/>
      <c r="C85" s="24">
        <v>1</v>
      </c>
      <c r="D85" s="26">
        <v>262500</v>
      </c>
      <c r="E85" s="54">
        <v>262500</v>
      </c>
    </row>
    <row r="86" spans="1:5" x14ac:dyDescent="0.2">
      <c r="A86" s="95" t="s">
        <v>129</v>
      </c>
      <c r="B86" s="44"/>
      <c r="C86" s="24">
        <v>1</v>
      </c>
      <c r="D86" s="26">
        <v>262500</v>
      </c>
      <c r="E86" s="54">
        <v>262500</v>
      </c>
    </row>
    <row r="87" spans="1:5" ht="15.75" x14ac:dyDescent="0.2">
      <c r="A87" s="67" t="s">
        <v>287</v>
      </c>
      <c r="B87" s="44"/>
      <c r="C87" s="24"/>
      <c r="D87" s="26"/>
      <c r="E87" s="23"/>
    </row>
    <row r="88" spans="1:5" x14ac:dyDescent="0.2">
      <c r="A88" s="66" t="s">
        <v>106</v>
      </c>
      <c r="B88" s="44"/>
      <c r="C88" s="24">
        <v>1</v>
      </c>
      <c r="D88" s="26">
        <v>203840</v>
      </c>
      <c r="E88" s="54">
        <v>203840</v>
      </c>
    </row>
    <row r="89" spans="1:5" x14ac:dyDescent="0.2">
      <c r="A89" s="66" t="s">
        <v>107</v>
      </c>
      <c r="B89" s="44"/>
      <c r="C89" s="24">
        <v>1</v>
      </c>
      <c r="D89" s="26">
        <v>567840</v>
      </c>
      <c r="E89" s="54">
        <v>567840</v>
      </c>
    </row>
    <row r="90" spans="1:5" ht="15.75" x14ac:dyDescent="0.2">
      <c r="A90" s="67" t="s">
        <v>288</v>
      </c>
      <c r="B90" s="44"/>
      <c r="C90" s="24"/>
      <c r="D90" s="26"/>
      <c r="E90" s="23"/>
    </row>
    <row r="91" spans="1:5" x14ac:dyDescent="0.2">
      <c r="A91" s="66" t="s">
        <v>77</v>
      </c>
      <c r="B91" s="44"/>
      <c r="C91" s="24">
        <v>1</v>
      </c>
      <c r="D91" s="26">
        <v>108160</v>
      </c>
      <c r="E91" s="54">
        <v>108160</v>
      </c>
    </row>
    <row r="92" spans="1:5" x14ac:dyDescent="0.2">
      <c r="A92" s="66" t="s">
        <v>78</v>
      </c>
      <c r="B92" s="44"/>
      <c r="C92" s="24">
        <v>1</v>
      </c>
      <c r="D92" s="26">
        <v>108160</v>
      </c>
      <c r="E92" s="54">
        <v>108160</v>
      </c>
    </row>
    <row r="93" spans="1:5" ht="15.75" x14ac:dyDescent="0.2">
      <c r="A93" s="67" t="s">
        <v>289</v>
      </c>
      <c r="B93" s="44"/>
      <c r="C93" s="24">
        <v>3</v>
      </c>
      <c r="D93" s="26">
        <v>105000</v>
      </c>
      <c r="E93" s="54">
        <v>315000</v>
      </c>
    </row>
    <row r="94" spans="1:5" x14ac:dyDescent="0.2">
      <c r="A94" s="69" t="s">
        <v>290</v>
      </c>
      <c r="B94" s="44"/>
      <c r="C94" s="24">
        <v>4</v>
      </c>
      <c r="D94" s="26">
        <v>1600</v>
      </c>
      <c r="E94" s="54">
        <v>6400</v>
      </c>
    </row>
    <row r="95" spans="1:5" x14ac:dyDescent="0.2">
      <c r="A95" s="66" t="s">
        <v>291</v>
      </c>
      <c r="B95" s="44"/>
      <c r="C95" s="24"/>
      <c r="D95" s="26"/>
      <c r="E95" s="54"/>
    </row>
    <row r="96" spans="1:5" x14ac:dyDescent="0.2">
      <c r="A96" s="66" t="s">
        <v>292</v>
      </c>
      <c r="B96" s="44"/>
      <c r="C96" s="24"/>
      <c r="D96" s="25"/>
      <c r="E96" s="54"/>
    </row>
    <row r="97" spans="1:5" x14ac:dyDescent="0.2">
      <c r="A97" s="66" t="s">
        <v>293</v>
      </c>
      <c r="B97" s="44"/>
      <c r="C97" s="24"/>
      <c r="D97" s="26"/>
      <c r="E97" s="54"/>
    </row>
    <row r="98" spans="1:5" x14ac:dyDescent="0.2">
      <c r="A98" s="52" t="s">
        <v>294</v>
      </c>
      <c r="B98" s="21"/>
      <c r="C98" s="27"/>
      <c r="D98" s="28"/>
      <c r="E98" s="54"/>
    </row>
    <row r="99" spans="1:5" ht="16.5" thickBot="1" x14ac:dyDescent="0.25">
      <c r="A99" s="57" t="s">
        <v>297</v>
      </c>
      <c r="B99" s="9"/>
      <c r="C99" s="10"/>
      <c r="D99" s="11"/>
      <c r="E99" s="12">
        <f>SUBTOTAL(9,E46:E98)</f>
        <v>10598360</v>
      </c>
    </row>
    <row r="100" spans="1:5" ht="15.75" thickBot="1" x14ac:dyDescent="0.25">
      <c r="A100" s="64"/>
      <c r="B100" s="65"/>
      <c r="C100" s="29"/>
      <c r="D100" s="30"/>
      <c r="E100" s="31"/>
    </row>
    <row r="101" spans="1:5" ht="15.75" x14ac:dyDescent="0.2">
      <c r="A101" s="70" t="s">
        <v>298</v>
      </c>
      <c r="B101" s="71"/>
      <c r="C101" s="32"/>
      <c r="D101" s="33"/>
      <c r="E101" s="34"/>
    </row>
    <row r="102" spans="1:5" x14ac:dyDescent="0.2">
      <c r="A102" s="52" t="s">
        <v>299</v>
      </c>
      <c r="B102" s="21" t="s">
        <v>247</v>
      </c>
      <c r="C102" s="27">
        <v>27</v>
      </c>
      <c r="D102" s="43">
        <v>9650</v>
      </c>
      <c r="E102" s="54">
        <v>260550</v>
      </c>
    </row>
    <row r="103" spans="1:5" x14ac:dyDescent="0.2">
      <c r="A103" s="52" t="s">
        <v>300</v>
      </c>
      <c r="B103" s="21" t="s">
        <v>247</v>
      </c>
      <c r="C103" s="27">
        <v>27</v>
      </c>
      <c r="D103" s="28">
        <v>3000</v>
      </c>
      <c r="E103" s="54">
        <v>81000</v>
      </c>
    </row>
    <row r="104" spans="1:5" x14ac:dyDescent="0.2">
      <c r="A104" s="52" t="s">
        <v>301</v>
      </c>
      <c r="B104" s="21" t="s">
        <v>247</v>
      </c>
      <c r="C104" s="27">
        <v>27</v>
      </c>
      <c r="D104" s="28">
        <v>1200</v>
      </c>
      <c r="E104" s="54">
        <v>32400</v>
      </c>
    </row>
    <row r="105" spans="1:5" x14ac:dyDescent="0.2">
      <c r="A105" s="52" t="s">
        <v>302</v>
      </c>
      <c r="B105" s="21" t="s">
        <v>247</v>
      </c>
      <c r="C105" s="27">
        <v>27</v>
      </c>
      <c r="D105" s="28">
        <v>1500</v>
      </c>
      <c r="E105" s="54">
        <v>40500</v>
      </c>
    </row>
    <row r="106" spans="1:5" ht="16.5" thickBot="1" x14ac:dyDescent="0.25">
      <c r="A106" s="57" t="s">
        <v>303</v>
      </c>
      <c r="B106" s="72"/>
      <c r="C106" s="35"/>
      <c r="D106" s="36"/>
      <c r="E106" s="12">
        <f>SUBTOTAL(9,E102:E105)</f>
        <v>414450</v>
      </c>
    </row>
    <row r="107" spans="1:5" ht="16.5" thickBot="1" x14ac:dyDescent="0.25">
      <c r="A107" s="58"/>
      <c r="B107" s="65"/>
      <c r="C107" s="29"/>
      <c r="D107" s="30"/>
      <c r="E107" s="31"/>
    </row>
    <row r="108" spans="1:5" ht="15.75" x14ac:dyDescent="0.2">
      <c r="A108" s="59" t="s">
        <v>304</v>
      </c>
      <c r="B108" s="6"/>
      <c r="C108" s="7"/>
      <c r="D108" s="8"/>
      <c r="E108" s="34"/>
    </row>
    <row r="109" spans="1:5" x14ac:dyDescent="0.2">
      <c r="A109" s="66" t="s">
        <v>134</v>
      </c>
      <c r="B109" s="44"/>
      <c r="C109" s="24"/>
      <c r="D109" s="26"/>
      <c r="E109" s="54"/>
    </row>
    <row r="110" spans="1:5" x14ac:dyDescent="0.2">
      <c r="A110" s="66" t="s">
        <v>130</v>
      </c>
      <c r="B110" s="44"/>
      <c r="C110" s="24">
        <v>1</v>
      </c>
      <c r="D110" s="26">
        <v>210405</v>
      </c>
      <c r="E110" s="54">
        <v>210405</v>
      </c>
    </row>
    <row r="111" spans="1:5" x14ac:dyDescent="0.2">
      <c r="A111" s="66" t="s">
        <v>131</v>
      </c>
      <c r="B111" s="44"/>
      <c r="C111" s="24">
        <v>1</v>
      </c>
      <c r="D111" s="26">
        <v>210405</v>
      </c>
      <c r="E111" s="54">
        <v>210405</v>
      </c>
    </row>
    <row r="112" spans="1:5" x14ac:dyDescent="0.2">
      <c r="A112" s="66" t="s">
        <v>132</v>
      </c>
      <c r="B112" s="44"/>
      <c r="C112" s="24">
        <v>1</v>
      </c>
      <c r="D112" s="26">
        <v>210405</v>
      </c>
      <c r="E112" s="54">
        <v>210405</v>
      </c>
    </row>
    <row r="113" spans="1:5" x14ac:dyDescent="0.2">
      <c r="A113" s="66" t="s">
        <v>133</v>
      </c>
      <c r="B113" s="44"/>
      <c r="C113" s="24">
        <v>1</v>
      </c>
      <c r="D113" s="26">
        <v>210405</v>
      </c>
      <c r="E113" s="54">
        <v>210405</v>
      </c>
    </row>
    <row r="114" spans="1:5" ht="30" x14ac:dyDescent="0.2">
      <c r="A114" s="66" t="s">
        <v>305</v>
      </c>
      <c r="B114" s="44"/>
      <c r="C114" s="24">
        <v>27</v>
      </c>
      <c r="D114" s="26">
        <v>15560</v>
      </c>
      <c r="E114" s="54">
        <v>420120</v>
      </c>
    </row>
    <row r="115" spans="1:5" x14ac:dyDescent="0.2">
      <c r="A115" s="66" t="s">
        <v>306</v>
      </c>
      <c r="B115" s="44"/>
      <c r="C115" s="24">
        <v>20</v>
      </c>
      <c r="D115" s="26">
        <v>12000</v>
      </c>
      <c r="E115" s="54">
        <v>240000</v>
      </c>
    </row>
    <row r="116" spans="1:5" x14ac:dyDescent="0.2">
      <c r="A116" s="66" t="s">
        <v>307</v>
      </c>
      <c r="B116" s="44"/>
      <c r="C116" s="24">
        <v>17</v>
      </c>
      <c r="D116" s="26">
        <v>55000</v>
      </c>
      <c r="E116" s="54">
        <v>935000</v>
      </c>
    </row>
    <row r="117" spans="1:5" x14ac:dyDescent="0.2">
      <c r="A117" s="66" t="s">
        <v>308</v>
      </c>
      <c r="B117" s="44"/>
      <c r="C117" s="24">
        <v>3</v>
      </c>
      <c r="D117" s="26">
        <v>52500</v>
      </c>
      <c r="E117" s="54">
        <v>157500</v>
      </c>
    </row>
    <row r="118" spans="1:5" x14ac:dyDescent="0.2">
      <c r="A118" s="52" t="s">
        <v>309</v>
      </c>
      <c r="B118" s="44" t="s">
        <v>316</v>
      </c>
      <c r="C118" s="24">
        <v>3</v>
      </c>
      <c r="D118" s="26">
        <v>20000</v>
      </c>
      <c r="E118" s="54">
        <v>60000</v>
      </c>
    </row>
    <row r="119" spans="1:5" x14ac:dyDescent="0.2">
      <c r="A119" s="52" t="s">
        <v>310</v>
      </c>
      <c r="B119" s="44" t="s">
        <v>247</v>
      </c>
      <c r="C119" s="24">
        <v>27</v>
      </c>
      <c r="D119" s="26">
        <v>200</v>
      </c>
      <c r="E119" s="54">
        <v>5400</v>
      </c>
    </row>
    <row r="120" spans="1:5" x14ac:dyDescent="0.2">
      <c r="A120" s="66" t="s">
        <v>311</v>
      </c>
      <c r="B120" s="21"/>
      <c r="C120" s="37"/>
      <c r="D120" s="26"/>
      <c r="E120" s="54">
        <v>0</v>
      </c>
    </row>
    <row r="121" spans="1:5" x14ac:dyDescent="0.2">
      <c r="A121" s="66" t="s">
        <v>312</v>
      </c>
      <c r="B121" s="44" t="s">
        <v>247</v>
      </c>
      <c r="C121" s="27">
        <v>27</v>
      </c>
      <c r="D121" s="26">
        <v>500</v>
      </c>
      <c r="E121" s="54">
        <v>13500</v>
      </c>
    </row>
    <row r="122" spans="1:5" x14ac:dyDescent="0.2">
      <c r="A122" s="66" t="s">
        <v>313</v>
      </c>
      <c r="B122" s="21"/>
      <c r="C122" s="27"/>
      <c r="D122" s="28"/>
      <c r="E122" s="54">
        <v>0</v>
      </c>
    </row>
    <row r="123" spans="1:5" x14ac:dyDescent="0.2">
      <c r="A123" s="52" t="s">
        <v>314</v>
      </c>
      <c r="B123" s="21" t="s">
        <v>317</v>
      </c>
      <c r="C123" s="27">
        <v>3</v>
      </c>
      <c r="D123" s="28">
        <v>17550</v>
      </c>
      <c r="E123" s="54">
        <v>52650</v>
      </c>
    </row>
    <row r="124" spans="1:5" ht="16.5" thickBot="1" x14ac:dyDescent="0.25">
      <c r="A124" s="57" t="s">
        <v>315</v>
      </c>
      <c r="B124" s="9"/>
      <c r="C124" s="10"/>
      <c r="D124" s="11"/>
      <c r="E124" s="12">
        <f>SUBTOTAL(9,E110:E123)</f>
        <v>2725790</v>
      </c>
    </row>
    <row r="125" spans="1:5" ht="16.5" thickBot="1" x14ac:dyDescent="0.25">
      <c r="A125" s="58"/>
      <c r="B125" s="13"/>
      <c r="C125" s="14"/>
      <c r="D125" s="15"/>
      <c r="E125" s="31"/>
    </row>
    <row r="126" spans="1:5" ht="15.75" x14ac:dyDescent="0.2">
      <c r="A126" s="59" t="s">
        <v>318</v>
      </c>
      <c r="B126" s="6"/>
      <c r="C126" s="7"/>
      <c r="D126" s="8"/>
      <c r="E126" s="34"/>
    </row>
    <row r="127" spans="1:5" x14ac:dyDescent="0.2">
      <c r="A127" s="73" t="s">
        <v>319</v>
      </c>
      <c r="B127" s="44" t="s">
        <v>247</v>
      </c>
      <c r="C127" s="24">
        <v>4</v>
      </c>
      <c r="D127" s="26">
        <v>30000</v>
      </c>
      <c r="E127" s="54">
        <v>120000</v>
      </c>
    </row>
    <row r="128" spans="1:5" x14ac:dyDescent="0.2">
      <c r="A128" s="73" t="s">
        <v>320</v>
      </c>
      <c r="B128" s="44"/>
      <c r="C128" s="24">
        <v>1</v>
      </c>
      <c r="D128" s="26">
        <v>88800</v>
      </c>
      <c r="E128" s="54">
        <v>88800</v>
      </c>
    </row>
    <row r="129" spans="1:5" x14ac:dyDescent="0.2">
      <c r="A129" s="73" t="s">
        <v>233</v>
      </c>
      <c r="B129" s="24"/>
      <c r="C129" s="27">
        <v>4</v>
      </c>
      <c r="D129" s="28">
        <v>30000</v>
      </c>
      <c r="E129" s="54">
        <v>120000</v>
      </c>
    </row>
    <row r="130" spans="1:5" x14ac:dyDescent="0.2">
      <c r="A130" s="73" t="s">
        <v>321</v>
      </c>
      <c r="B130" s="24"/>
      <c r="C130" s="27">
        <v>1</v>
      </c>
      <c r="D130" s="55">
        <v>50000</v>
      </c>
      <c r="E130" s="54">
        <v>50000</v>
      </c>
    </row>
    <row r="131" spans="1:5" x14ac:dyDescent="0.2">
      <c r="A131" s="73" t="s">
        <v>322</v>
      </c>
      <c r="B131" s="24"/>
      <c r="C131" s="27">
        <v>1</v>
      </c>
      <c r="D131" s="55">
        <v>50000</v>
      </c>
      <c r="E131" s="54">
        <v>50000</v>
      </c>
    </row>
    <row r="132" spans="1:5" x14ac:dyDescent="0.2">
      <c r="A132" s="73" t="s">
        <v>323</v>
      </c>
      <c r="B132" s="24"/>
      <c r="C132" s="27">
        <v>1</v>
      </c>
      <c r="D132" s="55">
        <v>40000</v>
      </c>
      <c r="E132" s="54">
        <v>40000</v>
      </c>
    </row>
    <row r="133" spans="1:5" x14ac:dyDescent="0.2">
      <c r="A133" s="73" t="s">
        <v>324</v>
      </c>
      <c r="B133" s="24"/>
      <c r="C133" s="27">
        <v>1</v>
      </c>
      <c r="D133" s="55">
        <v>80000</v>
      </c>
      <c r="E133" s="54">
        <v>80000</v>
      </c>
    </row>
    <row r="134" spans="1:5" x14ac:dyDescent="0.2">
      <c r="A134" s="73" t="s">
        <v>325</v>
      </c>
      <c r="B134" s="24"/>
      <c r="C134" s="27">
        <v>1</v>
      </c>
      <c r="D134" s="55">
        <v>70000</v>
      </c>
      <c r="E134" s="54">
        <v>70000</v>
      </c>
    </row>
    <row r="135" spans="1:5" x14ac:dyDescent="0.2">
      <c r="A135" s="74" t="s">
        <v>326</v>
      </c>
      <c r="B135" s="27"/>
      <c r="C135" s="27">
        <v>1</v>
      </c>
      <c r="D135" s="87">
        <v>10000</v>
      </c>
      <c r="E135" s="54">
        <v>10000</v>
      </c>
    </row>
    <row r="136" spans="1:5" ht="16.5" thickBot="1" x14ac:dyDescent="0.25">
      <c r="A136" s="57" t="s">
        <v>327</v>
      </c>
      <c r="B136" s="9"/>
      <c r="C136" s="10"/>
      <c r="D136" s="11"/>
      <c r="E136" s="12">
        <f>SUBTOTAL(9,E127:E135)</f>
        <v>628800</v>
      </c>
    </row>
    <row r="137" spans="1:5" ht="16.5" thickBot="1" x14ac:dyDescent="0.25">
      <c r="A137" s="58"/>
      <c r="B137" s="13"/>
      <c r="C137" s="14"/>
      <c r="D137" s="15"/>
      <c r="E137" s="38"/>
    </row>
    <row r="138" spans="1:5" ht="15.75" x14ac:dyDescent="0.2">
      <c r="A138" s="59" t="s">
        <v>329</v>
      </c>
      <c r="B138" s="75"/>
      <c r="C138" s="32"/>
      <c r="D138" s="33"/>
      <c r="E138" s="34" t="s">
        <v>0</v>
      </c>
    </row>
    <row r="139" spans="1:5" x14ac:dyDescent="0.2">
      <c r="A139" s="76" t="s">
        <v>328</v>
      </c>
      <c r="B139" s="77"/>
      <c r="C139" s="39"/>
      <c r="D139" s="40"/>
      <c r="E139" s="54">
        <v>0</v>
      </c>
    </row>
    <row r="140" spans="1:5" ht="16.5" thickBot="1" x14ac:dyDescent="0.25">
      <c r="A140" s="57" t="s">
        <v>330</v>
      </c>
      <c r="B140" s="9"/>
      <c r="C140" s="10"/>
      <c r="D140" s="11"/>
      <c r="E140" s="12">
        <f>SUM(E139)</f>
        <v>0</v>
      </c>
    </row>
    <row r="141" spans="1:5" ht="15.75" thickBot="1" x14ac:dyDescent="0.25">
      <c r="A141" s="64"/>
      <c r="B141" s="65"/>
      <c r="C141" s="29"/>
      <c r="D141" s="30"/>
      <c r="E141" s="31" t="s">
        <v>0</v>
      </c>
    </row>
    <row r="142" spans="1:5" ht="16.5" thickBot="1" x14ac:dyDescent="0.25">
      <c r="A142" s="78" t="s">
        <v>331</v>
      </c>
      <c r="B142" s="79"/>
      <c r="C142" s="41"/>
      <c r="D142" s="42"/>
      <c r="E142" s="16">
        <f>SUM(E30+E43+E99+E106+E124+E136+E140)</f>
        <v>19065000</v>
      </c>
    </row>
    <row r="143" spans="1:5" ht="16.5" thickBot="1" x14ac:dyDescent="0.25">
      <c r="A143" s="78" t="s">
        <v>332</v>
      </c>
      <c r="B143" s="79"/>
      <c r="C143" s="41"/>
      <c r="D143" s="42"/>
      <c r="E143" s="54">
        <v>1435000</v>
      </c>
    </row>
    <row r="144" spans="1:5" ht="16.5" thickBot="1" x14ac:dyDescent="0.25">
      <c r="A144" s="78" t="s">
        <v>333</v>
      </c>
      <c r="B144" s="79"/>
      <c r="C144" s="41"/>
      <c r="D144" s="42"/>
      <c r="E144" s="16">
        <f>SUM(E142:E143)</f>
        <v>20500000</v>
      </c>
    </row>
    <row r="145" spans="1:5" ht="15" customHeight="1" x14ac:dyDescent="0.2">
      <c r="A145" s="88"/>
      <c r="B145" s="89"/>
      <c r="C145" s="89"/>
      <c r="D145" s="89"/>
      <c r="E145" s="89"/>
    </row>
    <row r="146" spans="1:5" x14ac:dyDescent="0.2">
      <c r="A146" s="80"/>
      <c r="B146" s="80"/>
      <c r="C146" s="80"/>
      <c r="D146" s="80"/>
      <c r="E146" s="80"/>
    </row>
    <row r="147" spans="1:5" x14ac:dyDescent="0.2">
      <c r="A147" s="80"/>
      <c r="B147" s="80"/>
      <c r="C147" s="80"/>
      <c r="D147" s="80"/>
      <c r="E147" s="94"/>
    </row>
    <row r="148" spans="1:5" x14ac:dyDescent="0.2">
      <c r="A148" s="80"/>
      <c r="B148" s="81"/>
      <c r="C148" s="82"/>
      <c r="D148" s="82"/>
      <c r="E148" s="80"/>
    </row>
    <row r="149" spans="1:5" ht="15.75" x14ac:dyDescent="0.2">
      <c r="A149" s="90"/>
      <c r="B149" s="90"/>
      <c r="C149" s="90"/>
      <c r="D149" s="90"/>
      <c r="E149" s="126"/>
    </row>
    <row r="150" spans="1:5" x14ac:dyDescent="0.2">
      <c r="A150" s="84"/>
      <c r="B150" s="84"/>
      <c r="C150" s="84"/>
      <c r="D150" s="84"/>
      <c r="E150" s="84"/>
    </row>
    <row r="151" spans="1:5" x14ac:dyDescent="0.2">
      <c r="A151" s="84"/>
      <c r="B151" s="84"/>
      <c r="C151" s="84"/>
      <c r="D151" s="84"/>
      <c r="E151" s="84"/>
    </row>
    <row r="152" spans="1:5" x14ac:dyDescent="0.2">
      <c r="A152" s="84"/>
      <c r="B152" s="85"/>
      <c r="C152" s="85"/>
      <c r="D152" s="85"/>
      <c r="E152" s="85"/>
    </row>
    <row r="153" spans="1:5" ht="15.75" x14ac:dyDescent="0.2">
      <c r="A153" s="90"/>
      <c r="B153" s="84"/>
      <c r="C153" s="84"/>
      <c r="D153" s="84"/>
      <c r="E153" s="84"/>
    </row>
    <row r="154" spans="1:5" x14ac:dyDescent="0.2">
      <c r="A154" s="83"/>
      <c r="B154" s="83"/>
      <c r="C154" s="83"/>
      <c r="D154" s="83"/>
      <c r="E154" s="83"/>
    </row>
    <row r="155" spans="1:5" x14ac:dyDescent="0.2">
      <c r="A155" s="84"/>
      <c r="B155" s="84"/>
      <c r="C155" s="84"/>
      <c r="D155" s="84"/>
      <c r="E155" s="84"/>
    </row>
    <row r="156" spans="1:5" x14ac:dyDescent="0.2">
      <c r="A156" s="84"/>
      <c r="B156" s="85"/>
      <c r="C156" s="85"/>
      <c r="D156" s="85"/>
      <c r="E156" s="85"/>
    </row>
    <row r="157" spans="1:5" ht="15.75" x14ac:dyDescent="0.25">
      <c r="A157" s="91"/>
      <c r="B157" s="92"/>
      <c r="C157" s="92"/>
      <c r="D157" s="92"/>
      <c r="E157" s="92"/>
    </row>
    <row r="158" spans="1:5" x14ac:dyDescent="0.2">
      <c r="A158" s="84"/>
      <c r="B158" s="84"/>
      <c r="C158" s="84"/>
      <c r="D158" s="84"/>
      <c r="E158" s="84"/>
    </row>
    <row r="159" spans="1:5" x14ac:dyDescent="0.2">
      <c r="A159" s="84"/>
      <c r="B159" s="84"/>
      <c r="C159" s="84"/>
      <c r="D159" s="84"/>
      <c r="E159" s="84"/>
    </row>
    <row r="160" spans="1:5" x14ac:dyDescent="0.2">
      <c r="A160" s="84"/>
      <c r="B160" s="84"/>
      <c r="C160" s="84"/>
      <c r="D160" s="84"/>
      <c r="E160" s="84"/>
    </row>
    <row r="161" spans="1:5" x14ac:dyDescent="0.2">
      <c r="A161" s="84"/>
      <c r="B161" s="84"/>
      <c r="C161" s="84"/>
      <c r="D161" s="84"/>
      <c r="E161" s="84"/>
    </row>
    <row r="162" spans="1:5" x14ac:dyDescent="0.2">
      <c r="A162" s="84"/>
      <c r="B162" s="84"/>
      <c r="C162" s="84"/>
      <c r="D162" s="84"/>
      <c r="E162" s="84"/>
    </row>
    <row r="163" spans="1:5" x14ac:dyDescent="0.2">
      <c r="A163" s="84"/>
      <c r="B163" s="85"/>
      <c r="C163" s="85"/>
      <c r="D163" s="85"/>
      <c r="E163" s="85"/>
    </row>
    <row r="164" spans="1:5" ht="15.75" x14ac:dyDescent="0.25">
      <c r="A164" s="91"/>
      <c r="B164" s="92"/>
      <c r="C164" s="92"/>
      <c r="D164" s="92"/>
      <c r="E164" s="92"/>
    </row>
    <row r="165" spans="1:5" x14ac:dyDescent="0.2">
      <c r="A165" s="84"/>
      <c r="B165" s="84"/>
      <c r="C165" s="84"/>
      <c r="D165" s="84"/>
      <c r="E165" s="84"/>
    </row>
    <row r="166" spans="1:5" x14ac:dyDescent="0.2">
      <c r="A166" s="83"/>
      <c r="B166" s="83"/>
      <c r="C166" s="83"/>
      <c r="D166" s="83"/>
      <c r="E166" s="83"/>
    </row>
    <row r="167" spans="1:5" x14ac:dyDescent="0.2">
      <c r="A167" s="84"/>
      <c r="B167" s="84"/>
      <c r="C167" s="84"/>
      <c r="D167" s="84"/>
      <c r="E167" s="84"/>
    </row>
    <row r="168" spans="1:5" x14ac:dyDescent="0.2">
      <c r="A168" s="83"/>
      <c r="B168" s="83"/>
      <c r="C168" s="83"/>
      <c r="D168" s="83"/>
      <c r="E168" s="83"/>
    </row>
    <row r="169" spans="1:5" x14ac:dyDescent="0.2">
      <c r="A169" s="84"/>
      <c r="B169" s="85"/>
      <c r="C169" s="85"/>
      <c r="D169" s="85"/>
      <c r="E169" s="85"/>
    </row>
    <row r="170" spans="1:5" x14ac:dyDescent="0.2">
      <c r="A170" s="84"/>
      <c r="B170" s="85"/>
      <c r="C170" s="85"/>
      <c r="D170" s="85"/>
      <c r="E170" s="85"/>
    </row>
    <row r="171" spans="1:5" ht="15.75" x14ac:dyDescent="0.2">
      <c r="A171" s="90"/>
      <c r="B171" s="84"/>
      <c r="C171" s="84"/>
      <c r="D171" s="84"/>
      <c r="E171" s="84"/>
    </row>
    <row r="172" spans="1:5" x14ac:dyDescent="0.2">
      <c r="A172" s="84"/>
      <c r="B172" s="84"/>
      <c r="C172" s="84"/>
      <c r="D172" s="84"/>
      <c r="E172" s="84"/>
    </row>
    <row r="173" spans="1:5" x14ac:dyDescent="0.2">
      <c r="A173" s="84"/>
      <c r="B173" s="84"/>
      <c r="C173" s="84"/>
      <c r="D173" s="84"/>
      <c r="E173" s="84"/>
    </row>
    <row r="174" spans="1:5" x14ac:dyDescent="0.2">
      <c r="A174" s="84"/>
      <c r="B174" s="84"/>
      <c r="C174" s="84"/>
      <c r="D174" s="84"/>
      <c r="E174" s="84"/>
    </row>
    <row r="175" spans="1:5" x14ac:dyDescent="0.2">
      <c r="A175" s="84"/>
      <c r="B175" s="85"/>
      <c r="C175" s="85"/>
      <c r="D175" s="85"/>
      <c r="E175" s="85"/>
    </row>
    <row r="176" spans="1:5" ht="15.75" x14ac:dyDescent="0.2">
      <c r="A176" s="90"/>
      <c r="B176" s="84"/>
      <c r="C176" s="84"/>
      <c r="D176" s="84"/>
      <c r="E176" s="84"/>
    </row>
    <row r="177" spans="1:5" x14ac:dyDescent="0.2">
      <c r="A177" s="84"/>
      <c r="B177" s="85"/>
      <c r="C177" s="85"/>
      <c r="D177" s="85"/>
      <c r="E177" s="85"/>
    </row>
    <row r="178" spans="1:5" ht="15.75" x14ac:dyDescent="0.2">
      <c r="A178" s="90"/>
      <c r="B178" s="84"/>
      <c r="C178" s="84"/>
      <c r="D178" s="84"/>
      <c r="E178" s="84"/>
    </row>
    <row r="179" spans="1:5" x14ac:dyDescent="0.2">
      <c r="A179" s="93"/>
      <c r="B179" s="93"/>
      <c r="C179" s="93"/>
      <c r="D179" s="93"/>
      <c r="E179" s="93"/>
    </row>
  </sheetData>
  <dataConsolidate link="1"/>
  <mergeCells count="6">
    <mergeCell ref="A4:A5"/>
    <mergeCell ref="C4:C5"/>
    <mergeCell ref="A1:E2"/>
    <mergeCell ref="B3:D3"/>
    <mergeCell ref="E3:E5"/>
    <mergeCell ref="D4:D5"/>
  </mergeCells>
  <pageMargins left="0.78740157480314965" right="0.39370078740157483" top="0.39370078740157483" bottom="0.39370078740157483" header="0.11811023622047245" footer="0.11811023622047245"/>
  <pageSetup paperSize="9" scale="48" fitToHeight="11" orientation="portrait" cellComments="atEnd" r:id="rId1"/>
  <headerFooter alignWithMargins="0"/>
  <rowBreaks count="1" manualBreakCount="1">
    <brk id="10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4"/>
  <sheetViews>
    <sheetView zoomScale="60" zoomScaleNormal="60" zoomScaleSheetLayoutView="70" workbookViewId="0">
      <pane xSplit="2" ySplit="6" topLeftCell="C7" activePane="bottomRight" state="frozen"/>
      <selection pane="topRight" activeCell="E1" sqref="E1"/>
      <selection pane="bottomLeft" activeCell="A7" sqref="A7"/>
      <selection pane="bottomRight" activeCell="A135" sqref="A135"/>
    </sheetView>
  </sheetViews>
  <sheetFormatPr defaultRowHeight="15" x14ac:dyDescent="0.2"/>
  <cols>
    <col min="1" max="1" width="95.42578125" style="86" customWidth="1"/>
    <col min="2" max="2" width="23" style="48" customWidth="1"/>
    <col min="3" max="3" width="14.42578125" style="48" customWidth="1"/>
    <col min="4" max="4" width="22" style="48" customWidth="1"/>
    <col min="5" max="5" width="36.7109375" style="48" bestFit="1" customWidth="1"/>
    <col min="6" max="16384" width="9.140625" style="48"/>
  </cols>
  <sheetData>
    <row r="1" spans="1:5" x14ac:dyDescent="0.2">
      <c r="A1" s="259" t="s">
        <v>21</v>
      </c>
      <c r="B1" s="260"/>
      <c r="C1" s="260"/>
      <c r="D1" s="260"/>
      <c r="E1" s="260"/>
    </row>
    <row r="2" spans="1:5" ht="15.75" customHeight="1" thickBot="1" x14ac:dyDescent="0.25">
      <c r="A2" s="261"/>
      <c r="B2" s="261"/>
      <c r="C2" s="261"/>
      <c r="D2" s="261"/>
      <c r="E2" s="261"/>
    </row>
    <row r="3" spans="1:5" ht="16.5" customHeight="1" thickBot="1" x14ac:dyDescent="0.3">
      <c r="A3" s="49" t="s">
        <v>22</v>
      </c>
      <c r="B3" s="262" t="s">
        <v>25</v>
      </c>
      <c r="C3" s="263"/>
      <c r="D3" s="264"/>
      <c r="E3" s="270" t="s">
        <v>115</v>
      </c>
    </row>
    <row r="4" spans="1:5" ht="27.75" customHeight="1" x14ac:dyDescent="0.25">
      <c r="A4" s="255" t="s">
        <v>23</v>
      </c>
      <c r="B4" s="17"/>
      <c r="C4" s="257" t="s">
        <v>27</v>
      </c>
      <c r="D4" s="19" t="s">
        <v>28</v>
      </c>
      <c r="E4" s="271"/>
    </row>
    <row r="5" spans="1:5" ht="24.75" customHeight="1" thickBot="1" x14ac:dyDescent="0.3">
      <c r="A5" s="256"/>
      <c r="B5" s="18" t="s">
        <v>26</v>
      </c>
      <c r="C5" s="258"/>
      <c r="D5" s="20"/>
      <c r="E5" s="272"/>
    </row>
    <row r="6" spans="1:5" ht="16.5" thickBot="1" x14ac:dyDescent="0.25">
      <c r="A6" s="1"/>
      <c r="B6" s="2"/>
      <c r="C6" s="3"/>
      <c r="D6" s="4"/>
      <c r="E6" s="5"/>
    </row>
    <row r="7" spans="1:5" ht="63" x14ac:dyDescent="0.2">
      <c r="A7" s="50" t="s">
        <v>116</v>
      </c>
      <c r="B7" s="6"/>
      <c r="C7" s="7"/>
      <c r="D7" s="8"/>
      <c r="E7" s="34"/>
    </row>
    <row r="8" spans="1:5" x14ac:dyDescent="0.2">
      <c r="A8" s="52" t="s">
        <v>1</v>
      </c>
      <c r="B8" s="53"/>
      <c r="C8" s="27"/>
      <c r="D8" s="28"/>
      <c r="E8" s="54"/>
    </row>
    <row r="9" spans="1:5" x14ac:dyDescent="0.2">
      <c r="A9" s="52" t="s">
        <v>82</v>
      </c>
      <c r="B9" s="53" t="s">
        <v>33</v>
      </c>
      <c r="C9" s="27">
        <v>4.75</v>
      </c>
      <c r="D9" s="28">
        <v>44220</v>
      </c>
      <c r="E9" s="54">
        <v>210000</v>
      </c>
    </row>
    <row r="10" spans="1:5" x14ac:dyDescent="0.2">
      <c r="A10" s="52" t="s">
        <v>83</v>
      </c>
      <c r="B10" s="53" t="s">
        <v>33</v>
      </c>
      <c r="C10" s="27">
        <v>4.75</v>
      </c>
      <c r="D10" s="28">
        <v>32160</v>
      </c>
      <c r="E10" s="54">
        <v>153000</v>
      </c>
    </row>
    <row r="11" spans="1:5" x14ac:dyDescent="0.2">
      <c r="A11" s="52" t="s">
        <v>110</v>
      </c>
      <c r="B11" s="53" t="s">
        <v>33</v>
      </c>
      <c r="C11" s="27">
        <v>4.75</v>
      </c>
      <c r="D11" s="28">
        <v>36000</v>
      </c>
      <c r="E11" s="54">
        <v>171000</v>
      </c>
    </row>
    <row r="12" spans="1:5" x14ac:dyDescent="0.2">
      <c r="A12" s="52" t="s">
        <v>111</v>
      </c>
      <c r="B12" s="53" t="s">
        <v>33</v>
      </c>
      <c r="C12" s="27">
        <v>4.75</v>
      </c>
      <c r="D12" s="28">
        <v>36000</v>
      </c>
      <c r="E12" s="54">
        <v>171000</v>
      </c>
    </row>
    <row r="13" spans="1:5" x14ac:dyDescent="0.2">
      <c r="A13" s="52" t="s">
        <v>112</v>
      </c>
      <c r="B13" s="53" t="s">
        <v>33</v>
      </c>
      <c r="C13" s="27">
        <v>9.5</v>
      </c>
      <c r="D13" s="28">
        <v>22000</v>
      </c>
      <c r="E13" s="54">
        <v>209000</v>
      </c>
    </row>
    <row r="14" spans="1:5" x14ac:dyDescent="0.2">
      <c r="A14" s="52" t="s">
        <v>353</v>
      </c>
      <c r="B14" s="53" t="s">
        <v>33</v>
      </c>
      <c r="C14" s="27">
        <v>37</v>
      </c>
      <c r="D14" s="28">
        <v>20000</v>
      </c>
      <c r="E14" s="54">
        <v>740000</v>
      </c>
    </row>
    <row r="15" spans="1:5" x14ac:dyDescent="0.2">
      <c r="A15" s="52" t="s">
        <v>361</v>
      </c>
      <c r="B15" s="53" t="s">
        <v>33</v>
      </c>
      <c r="C15" s="27">
        <v>72</v>
      </c>
      <c r="D15" s="28">
        <v>4000</v>
      </c>
      <c r="E15" s="54">
        <v>288000</v>
      </c>
    </row>
    <row r="16" spans="1:5" ht="30" x14ac:dyDescent="0.2">
      <c r="A16" s="52" t="s">
        <v>362</v>
      </c>
      <c r="B16" s="53" t="s">
        <v>33</v>
      </c>
      <c r="C16" s="27">
        <v>35</v>
      </c>
      <c r="D16" s="28">
        <v>15000</v>
      </c>
      <c r="E16" s="54">
        <v>525000</v>
      </c>
    </row>
    <row r="17" spans="1:5" x14ac:dyDescent="0.2">
      <c r="A17" s="52" t="s">
        <v>363</v>
      </c>
      <c r="B17" s="53" t="s">
        <v>33</v>
      </c>
      <c r="C17" s="27">
        <f>4*15</f>
        <v>60</v>
      </c>
      <c r="D17" s="28">
        <v>4000</v>
      </c>
      <c r="E17" s="54">
        <v>240000</v>
      </c>
    </row>
    <row r="18" spans="1:5" x14ac:dyDescent="0.2">
      <c r="A18" s="52" t="s">
        <v>364</v>
      </c>
      <c r="B18" s="53" t="s">
        <v>33</v>
      </c>
      <c r="C18" s="27">
        <v>30</v>
      </c>
      <c r="D18" s="28">
        <v>15000</v>
      </c>
      <c r="E18" s="54">
        <v>450000</v>
      </c>
    </row>
    <row r="19" spans="1:5" x14ac:dyDescent="0.2">
      <c r="A19" s="52" t="s">
        <v>24</v>
      </c>
      <c r="B19" s="53"/>
      <c r="C19" s="27"/>
      <c r="D19" s="28"/>
      <c r="E19" s="54">
        <v>0</v>
      </c>
    </row>
    <row r="20" spans="1:5" x14ac:dyDescent="0.2">
      <c r="A20" s="52" t="s">
        <v>108</v>
      </c>
      <c r="B20" s="53" t="s">
        <v>33</v>
      </c>
      <c r="C20" s="27">
        <v>4.75</v>
      </c>
      <c r="D20" s="28">
        <v>36000</v>
      </c>
      <c r="E20" s="54">
        <v>171000</v>
      </c>
    </row>
    <row r="21" spans="1:5" x14ac:dyDescent="0.2">
      <c r="A21" s="52" t="s">
        <v>109</v>
      </c>
      <c r="B21" s="53"/>
      <c r="C21" s="27"/>
      <c r="D21" s="28"/>
      <c r="E21" s="54">
        <v>0</v>
      </c>
    </row>
    <row r="22" spans="1:5" x14ac:dyDescent="0.2">
      <c r="A22" s="52" t="s">
        <v>84</v>
      </c>
      <c r="B22" s="53" t="s">
        <v>33</v>
      </c>
      <c r="C22" s="27">
        <v>4.75</v>
      </c>
      <c r="D22" s="28">
        <v>26250</v>
      </c>
      <c r="E22" s="54">
        <v>125000</v>
      </c>
    </row>
    <row r="23" spans="1:5" x14ac:dyDescent="0.2">
      <c r="A23" s="52" t="s">
        <v>90</v>
      </c>
      <c r="B23" s="53" t="s">
        <v>33</v>
      </c>
      <c r="C23" s="27">
        <v>4.75</v>
      </c>
      <c r="D23" s="28">
        <v>42500</v>
      </c>
      <c r="E23" s="54">
        <v>202000</v>
      </c>
    </row>
    <row r="24" spans="1:5" x14ac:dyDescent="0.2">
      <c r="A24" s="52" t="s">
        <v>85</v>
      </c>
      <c r="B24" s="53" t="s">
        <v>33</v>
      </c>
      <c r="C24" s="27">
        <v>38</v>
      </c>
      <c r="D24" s="28">
        <v>4500</v>
      </c>
      <c r="E24" s="54">
        <v>171000</v>
      </c>
    </row>
    <row r="25" spans="1:5" x14ac:dyDescent="0.2">
      <c r="A25" s="52" t="s">
        <v>86</v>
      </c>
      <c r="B25" s="53" t="s">
        <v>33</v>
      </c>
      <c r="C25" s="27">
        <v>38</v>
      </c>
      <c r="D25" s="28">
        <v>4000</v>
      </c>
      <c r="E25" s="54">
        <v>152000</v>
      </c>
    </row>
    <row r="26" spans="1:5" x14ac:dyDescent="0.2">
      <c r="A26" s="56"/>
      <c r="B26" s="53"/>
      <c r="C26" s="27"/>
      <c r="D26" s="28"/>
      <c r="E26" s="54">
        <v>0</v>
      </c>
    </row>
    <row r="27" spans="1:5" x14ac:dyDescent="0.2">
      <c r="A27" s="52"/>
      <c r="B27" s="53"/>
      <c r="C27" s="27"/>
      <c r="D27" s="28"/>
      <c r="E27" s="54">
        <v>0</v>
      </c>
    </row>
    <row r="28" spans="1:5" ht="16.5" thickBot="1" x14ac:dyDescent="0.25">
      <c r="A28" s="57" t="s">
        <v>29</v>
      </c>
      <c r="B28" s="9"/>
      <c r="C28" s="10"/>
      <c r="D28" s="11"/>
      <c r="E28" s="12">
        <f>SUM(E9:E27)</f>
        <v>3978000</v>
      </c>
    </row>
    <row r="29" spans="1:5" ht="16.5" thickBot="1" x14ac:dyDescent="0.25">
      <c r="A29" s="58"/>
      <c r="B29" s="13"/>
      <c r="C29" s="14"/>
      <c r="D29" s="15"/>
      <c r="E29" s="31">
        <v>0</v>
      </c>
    </row>
    <row r="30" spans="1:5" ht="15.75" x14ac:dyDescent="0.2">
      <c r="A30" s="59" t="s">
        <v>30</v>
      </c>
      <c r="B30" s="6"/>
      <c r="C30" s="7"/>
      <c r="D30" s="8"/>
      <c r="E30" s="34">
        <v>0</v>
      </c>
    </row>
    <row r="31" spans="1:5" x14ac:dyDescent="0.2">
      <c r="A31" s="52" t="s">
        <v>91</v>
      </c>
      <c r="B31" s="53"/>
      <c r="C31" s="27"/>
      <c r="D31" s="28"/>
      <c r="E31" s="54">
        <v>0</v>
      </c>
    </row>
    <row r="32" spans="1:5" x14ac:dyDescent="0.2">
      <c r="A32" s="52" t="s">
        <v>92</v>
      </c>
      <c r="B32" s="21" t="s">
        <v>93</v>
      </c>
      <c r="C32" s="27">
        <v>10</v>
      </c>
      <c r="D32" s="28">
        <v>20000</v>
      </c>
      <c r="E32" s="54">
        <v>200000</v>
      </c>
    </row>
    <row r="33" spans="1:5" x14ac:dyDescent="0.2">
      <c r="A33" s="52" t="s">
        <v>31</v>
      </c>
      <c r="B33" s="21"/>
      <c r="C33" s="27"/>
      <c r="D33" s="28"/>
      <c r="E33" s="54">
        <v>0</v>
      </c>
    </row>
    <row r="34" spans="1:5" x14ac:dyDescent="0.2">
      <c r="A34" s="52" t="s">
        <v>94</v>
      </c>
      <c r="B34" s="21" t="s">
        <v>33</v>
      </c>
      <c r="C34" s="27">
        <v>38</v>
      </c>
      <c r="D34" s="28">
        <v>5000</v>
      </c>
      <c r="E34" s="54">
        <v>190000</v>
      </c>
    </row>
    <row r="35" spans="1:5" x14ac:dyDescent="0.2">
      <c r="A35" s="52" t="s">
        <v>95</v>
      </c>
      <c r="B35" s="21" t="s">
        <v>33</v>
      </c>
      <c r="C35" s="27">
        <v>38</v>
      </c>
      <c r="D35" s="28">
        <v>23000</v>
      </c>
      <c r="E35" s="54">
        <v>874000</v>
      </c>
    </row>
    <row r="36" spans="1:5" x14ac:dyDescent="0.2">
      <c r="A36" s="60" t="s">
        <v>96</v>
      </c>
      <c r="B36" s="22"/>
      <c r="C36" s="61"/>
      <c r="D36" s="62"/>
      <c r="E36" s="54">
        <v>0</v>
      </c>
    </row>
    <row r="37" spans="1:5" x14ac:dyDescent="0.2">
      <c r="A37" s="60" t="s">
        <v>32</v>
      </c>
      <c r="B37" s="22" t="s">
        <v>97</v>
      </c>
      <c r="C37" s="61">
        <v>3</v>
      </c>
      <c r="D37" s="62">
        <v>5000</v>
      </c>
      <c r="E37" s="54">
        <v>15000</v>
      </c>
    </row>
    <row r="38" spans="1:5" x14ac:dyDescent="0.2">
      <c r="A38" s="60" t="s">
        <v>98</v>
      </c>
      <c r="B38" s="22" t="s">
        <v>97</v>
      </c>
      <c r="C38" s="61">
        <v>3</v>
      </c>
      <c r="D38" s="62">
        <v>15000</v>
      </c>
      <c r="E38" s="54">
        <v>45000</v>
      </c>
    </row>
    <row r="39" spans="1:5" x14ac:dyDescent="0.2">
      <c r="A39" s="60" t="s">
        <v>99</v>
      </c>
      <c r="B39" s="22" t="s">
        <v>97</v>
      </c>
      <c r="C39" s="61">
        <v>3</v>
      </c>
      <c r="D39" s="62">
        <v>20000</v>
      </c>
      <c r="E39" s="54">
        <v>60000</v>
      </c>
    </row>
    <row r="40" spans="1:5" x14ac:dyDescent="0.2">
      <c r="A40" s="63" t="s">
        <v>100</v>
      </c>
      <c r="B40" s="21" t="s">
        <v>101</v>
      </c>
      <c r="C40" s="61">
        <v>360</v>
      </c>
      <c r="D40" s="62">
        <v>800</v>
      </c>
      <c r="E40" s="54">
        <v>288000</v>
      </c>
    </row>
    <row r="41" spans="1:5" ht="16.5" thickBot="1" x14ac:dyDescent="0.25">
      <c r="A41" s="57" t="s">
        <v>34</v>
      </c>
      <c r="B41" s="9"/>
      <c r="C41" s="10"/>
      <c r="D41" s="11"/>
      <c r="E41" s="12">
        <f>SUM(E29:E40)</f>
        <v>1672000</v>
      </c>
    </row>
    <row r="42" spans="1:5" ht="15.75" thickBot="1" x14ac:dyDescent="0.25">
      <c r="A42" s="64"/>
      <c r="B42" s="65"/>
      <c r="C42" s="29"/>
      <c r="D42" s="30"/>
      <c r="E42" s="31">
        <v>0</v>
      </c>
    </row>
    <row r="43" spans="1:5" ht="15.75" x14ac:dyDescent="0.2">
      <c r="A43" s="59" t="s">
        <v>35</v>
      </c>
      <c r="B43" s="6"/>
      <c r="C43" s="7"/>
      <c r="D43" s="8"/>
      <c r="E43" s="34">
        <v>0</v>
      </c>
    </row>
    <row r="44" spans="1:5" ht="30" x14ac:dyDescent="0.2">
      <c r="A44" s="66" t="s">
        <v>117</v>
      </c>
      <c r="B44" s="44"/>
      <c r="C44" s="24"/>
      <c r="D44" s="26"/>
      <c r="E44" s="23">
        <v>0</v>
      </c>
    </row>
    <row r="45" spans="1:5" ht="15.75" x14ac:dyDescent="0.2">
      <c r="A45" s="67" t="s">
        <v>36</v>
      </c>
      <c r="B45" s="44"/>
      <c r="C45" s="24"/>
      <c r="D45" s="26"/>
      <c r="E45" s="23">
        <v>0</v>
      </c>
    </row>
    <row r="46" spans="1:5" x14ac:dyDescent="0.2">
      <c r="A46" s="66" t="s">
        <v>17</v>
      </c>
      <c r="B46" s="44"/>
      <c r="C46" s="24">
        <v>1</v>
      </c>
      <c r="D46" s="26">
        <v>30000</v>
      </c>
      <c r="E46" s="54">
        <v>30000</v>
      </c>
    </row>
    <row r="47" spans="1:5" x14ac:dyDescent="0.2">
      <c r="A47" s="66" t="s">
        <v>18</v>
      </c>
      <c r="B47" s="44"/>
      <c r="C47" s="24">
        <v>1</v>
      </c>
      <c r="D47" s="26">
        <v>30000</v>
      </c>
      <c r="E47" s="54">
        <v>30000</v>
      </c>
    </row>
    <row r="48" spans="1:5" x14ac:dyDescent="0.2">
      <c r="A48" s="66" t="s">
        <v>19</v>
      </c>
      <c r="B48" s="44"/>
      <c r="C48" s="24">
        <v>1</v>
      </c>
      <c r="D48" s="26">
        <v>30000</v>
      </c>
      <c r="E48" s="54">
        <v>30000</v>
      </c>
    </row>
    <row r="49" spans="1:5" x14ac:dyDescent="0.2">
      <c r="A49" s="66" t="s">
        <v>20</v>
      </c>
      <c r="B49" s="44"/>
      <c r="C49" s="24">
        <v>1</v>
      </c>
      <c r="D49" s="26">
        <v>30000</v>
      </c>
      <c r="E49" s="54">
        <v>30000</v>
      </c>
    </row>
    <row r="50" spans="1:5" ht="30" x14ac:dyDescent="0.2">
      <c r="A50" s="66" t="s">
        <v>118</v>
      </c>
      <c r="B50" s="44"/>
      <c r="C50" s="24"/>
      <c r="D50" s="26"/>
      <c r="E50" s="23">
        <v>0</v>
      </c>
    </row>
    <row r="51" spans="1:5" ht="15.75" x14ac:dyDescent="0.2">
      <c r="A51" s="68" t="s">
        <v>37</v>
      </c>
      <c r="B51" s="44"/>
      <c r="C51" s="24"/>
      <c r="D51" s="26"/>
      <c r="E51" s="23">
        <v>0</v>
      </c>
    </row>
    <row r="52" spans="1:5" x14ac:dyDescent="0.2">
      <c r="A52" s="69" t="s">
        <v>2</v>
      </c>
      <c r="B52" s="44"/>
      <c r="C52" s="24">
        <v>1</v>
      </c>
      <c r="D52" s="26">
        <v>842500</v>
      </c>
      <c r="E52" s="54">
        <v>843000</v>
      </c>
    </row>
    <row r="53" spans="1:5" x14ac:dyDescent="0.2">
      <c r="A53" s="69" t="s">
        <v>3</v>
      </c>
      <c r="B53" s="44"/>
      <c r="C53" s="24">
        <v>1</v>
      </c>
      <c r="D53" s="26">
        <v>1105000</v>
      </c>
      <c r="E53" s="54">
        <v>1105000</v>
      </c>
    </row>
    <row r="54" spans="1:5" x14ac:dyDescent="0.2">
      <c r="A54" s="69" t="s">
        <v>4</v>
      </c>
      <c r="B54" s="44"/>
      <c r="C54" s="24">
        <v>1</v>
      </c>
      <c r="D54" s="26">
        <v>517000</v>
      </c>
      <c r="E54" s="54">
        <v>517000</v>
      </c>
    </row>
    <row r="55" spans="1:5" x14ac:dyDescent="0.2">
      <c r="A55" s="69" t="s">
        <v>75</v>
      </c>
      <c r="B55" s="44"/>
      <c r="C55" s="24">
        <v>1</v>
      </c>
      <c r="D55" s="26">
        <v>160000</v>
      </c>
      <c r="E55" s="54">
        <v>160000</v>
      </c>
    </row>
    <row r="56" spans="1:5" ht="15.75" x14ac:dyDescent="0.2">
      <c r="A56" s="68" t="s">
        <v>38</v>
      </c>
      <c r="B56" s="44"/>
      <c r="C56" s="24"/>
      <c r="D56" s="26"/>
      <c r="E56" s="23">
        <v>0</v>
      </c>
    </row>
    <row r="57" spans="1:5" x14ac:dyDescent="0.2">
      <c r="A57" s="69" t="s">
        <v>5</v>
      </c>
      <c r="B57" s="44"/>
      <c r="C57" s="24">
        <v>1</v>
      </c>
      <c r="D57" s="26">
        <v>262250</v>
      </c>
      <c r="E57" s="54">
        <v>0</v>
      </c>
    </row>
    <row r="58" spans="1:5" x14ac:dyDescent="0.2">
      <c r="A58" s="69" t="s">
        <v>6</v>
      </c>
      <c r="B58" s="44"/>
      <c r="C58" s="24">
        <v>1</v>
      </c>
      <c r="D58" s="26">
        <v>367500</v>
      </c>
      <c r="E58" s="54">
        <v>0</v>
      </c>
    </row>
    <row r="59" spans="1:5" x14ac:dyDescent="0.2">
      <c r="A59" s="69" t="s">
        <v>7</v>
      </c>
      <c r="B59" s="44"/>
      <c r="C59" s="24">
        <v>1</v>
      </c>
      <c r="D59" s="26">
        <v>262500</v>
      </c>
      <c r="E59" s="54">
        <v>0</v>
      </c>
    </row>
    <row r="60" spans="1:5" x14ac:dyDescent="0.2">
      <c r="A60" s="69" t="s">
        <v>40</v>
      </c>
      <c r="B60" s="44"/>
      <c r="C60" s="24">
        <v>1</v>
      </c>
      <c r="D60" s="26">
        <v>65620</v>
      </c>
      <c r="E60" s="54">
        <v>0</v>
      </c>
    </row>
    <row r="61" spans="1:5" ht="15.75" x14ac:dyDescent="0.2">
      <c r="A61" s="68" t="s">
        <v>39</v>
      </c>
      <c r="B61" s="44"/>
      <c r="C61" s="24"/>
      <c r="D61" s="26"/>
      <c r="E61" s="23">
        <v>0</v>
      </c>
    </row>
    <row r="62" spans="1:5" s="160" customFormat="1" x14ac:dyDescent="0.2">
      <c r="A62" s="69" t="s">
        <v>8</v>
      </c>
      <c r="B62" s="44"/>
      <c r="C62" s="24">
        <v>1</v>
      </c>
      <c r="D62" s="26">
        <v>346500</v>
      </c>
      <c r="E62" s="54">
        <v>173000</v>
      </c>
    </row>
    <row r="63" spans="1:5" s="160" customFormat="1" x14ac:dyDescent="0.2">
      <c r="A63" s="69" t="s">
        <v>9</v>
      </c>
      <c r="B63" s="44"/>
      <c r="C63" s="24">
        <v>1</v>
      </c>
      <c r="D63" s="26">
        <v>939500</v>
      </c>
      <c r="E63" s="54">
        <v>560000</v>
      </c>
    </row>
    <row r="64" spans="1:5" s="160" customFormat="1" x14ac:dyDescent="0.2">
      <c r="A64" s="69" t="s">
        <v>10</v>
      </c>
      <c r="B64" s="44"/>
      <c r="C64" s="24">
        <v>1</v>
      </c>
      <c r="D64" s="26">
        <v>315000</v>
      </c>
      <c r="E64" s="54">
        <v>315000</v>
      </c>
    </row>
    <row r="65" spans="1:5" x14ac:dyDescent="0.2">
      <c r="A65" s="69" t="s">
        <v>74</v>
      </c>
      <c r="B65" s="44"/>
      <c r="C65" s="24">
        <v>1</v>
      </c>
      <c r="D65" s="26">
        <v>10500</v>
      </c>
      <c r="E65" s="54">
        <v>11000</v>
      </c>
    </row>
    <row r="66" spans="1:5" ht="15.75" x14ac:dyDescent="0.2">
      <c r="A66" s="67" t="s">
        <v>43</v>
      </c>
      <c r="B66" s="44"/>
      <c r="C66" s="24"/>
      <c r="D66" s="26"/>
      <c r="E66" s="23">
        <v>0</v>
      </c>
    </row>
    <row r="67" spans="1:5" x14ac:dyDescent="0.2">
      <c r="A67" s="66" t="s">
        <v>11</v>
      </c>
      <c r="B67" s="44"/>
      <c r="C67" s="24">
        <v>1</v>
      </c>
      <c r="D67" s="26">
        <v>755470</v>
      </c>
      <c r="E67" s="54">
        <v>755000</v>
      </c>
    </row>
    <row r="68" spans="1:5" x14ac:dyDescent="0.2">
      <c r="A68" s="66" t="s">
        <v>12</v>
      </c>
      <c r="B68" s="44"/>
      <c r="C68" s="24">
        <v>1</v>
      </c>
      <c r="D68" s="26">
        <v>626850</v>
      </c>
      <c r="E68" s="54">
        <v>313000</v>
      </c>
    </row>
    <row r="69" spans="1:5" x14ac:dyDescent="0.2">
      <c r="A69" s="66" t="s">
        <v>13</v>
      </c>
      <c r="B69" s="44"/>
      <c r="C69" s="24">
        <v>1</v>
      </c>
      <c r="D69" s="26">
        <v>332850</v>
      </c>
      <c r="E69" s="54">
        <v>166000</v>
      </c>
    </row>
    <row r="70" spans="1:5" x14ac:dyDescent="0.2">
      <c r="A70" s="66" t="s">
        <v>41</v>
      </c>
      <c r="B70" s="44"/>
      <c r="C70" s="24">
        <v>1</v>
      </c>
      <c r="D70" s="26">
        <v>500000</v>
      </c>
      <c r="E70" s="54">
        <v>500000</v>
      </c>
    </row>
    <row r="71" spans="1:5" ht="15.75" x14ac:dyDescent="0.2">
      <c r="A71" s="67" t="s">
        <v>42</v>
      </c>
      <c r="B71" s="44"/>
      <c r="C71" s="24"/>
      <c r="D71" s="26"/>
      <c r="E71" s="23">
        <v>0</v>
      </c>
    </row>
    <row r="72" spans="1:5" x14ac:dyDescent="0.2">
      <c r="A72" s="66" t="s">
        <v>44</v>
      </c>
      <c r="B72" s="44"/>
      <c r="C72" s="24">
        <v>13</v>
      </c>
      <c r="D72" s="26">
        <v>20000</v>
      </c>
      <c r="E72" s="54">
        <v>260000</v>
      </c>
    </row>
    <row r="73" spans="1:5" x14ac:dyDescent="0.2">
      <c r="A73" s="66" t="s">
        <v>51</v>
      </c>
      <c r="B73" s="44"/>
      <c r="C73" s="24">
        <v>4</v>
      </c>
      <c r="D73" s="26">
        <v>2100</v>
      </c>
      <c r="E73" s="54">
        <v>8000</v>
      </c>
    </row>
    <row r="74" spans="1:5" ht="15.75" x14ac:dyDescent="0.2">
      <c r="A74" s="67" t="s">
        <v>73</v>
      </c>
      <c r="B74" s="44"/>
      <c r="C74" s="24"/>
      <c r="D74" s="26"/>
      <c r="E74" s="23">
        <v>0</v>
      </c>
    </row>
    <row r="75" spans="1:5" x14ac:dyDescent="0.2">
      <c r="A75" s="66" t="s">
        <v>14</v>
      </c>
      <c r="B75" s="44"/>
      <c r="C75" s="24">
        <v>1</v>
      </c>
      <c r="D75" s="26">
        <v>243500</v>
      </c>
      <c r="E75" s="54">
        <v>0</v>
      </c>
    </row>
    <row r="76" spans="1:5" x14ac:dyDescent="0.2">
      <c r="A76" s="66" t="s">
        <v>15</v>
      </c>
      <c r="B76" s="44"/>
      <c r="C76" s="24">
        <v>1</v>
      </c>
      <c r="D76" s="26">
        <v>336000</v>
      </c>
      <c r="E76" s="54">
        <v>0</v>
      </c>
    </row>
    <row r="77" spans="1:5" x14ac:dyDescent="0.2">
      <c r="A77" s="66" t="s">
        <v>16</v>
      </c>
      <c r="B77" s="44"/>
      <c r="C77" s="24">
        <v>1</v>
      </c>
      <c r="D77" s="26">
        <v>262500</v>
      </c>
      <c r="E77" s="54">
        <v>263000</v>
      </c>
    </row>
    <row r="78" spans="1:5" x14ac:dyDescent="0.2">
      <c r="A78" s="66" t="s">
        <v>81</v>
      </c>
      <c r="B78" s="44"/>
      <c r="C78" s="24">
        <v>1</v>
      </c>
      <c r="D78" s="26">
        <v>91870</v>
      </c>
      <c r="E78" s="54">
        <v>92000</v>
      </c>
    </row>
    <row r="79" spans="1:5" ht="15.75" x14ac:dyDescent="0.2">
      <c r="A79" s="67" t="s">
        <v>45</v>
      </c>
      <c r="B79" s="44"/>
      <c r="C79" s="24">
        <v>3</v>
      </c>
      <c r="D79" s="26">
        <v>435000</v>
      </c>
      <c r="E79" s="54">
        <v>1305000</v>
      </c>
    </row>
    <row r="80" spans="1:5" ht="15.75" x14ac:dyDescent="0.2">
      <c r="A80" s="67" t="s">
        <v>46</v>
      </c>
      <c r="B80" s="44"/>
      <c r="C80" s="24"/>
      <c r="D80" s="26"/>
      <c r="E80" s="54">
        <v>0</v>
      </c>
    </row>
    <row r="81" spans="1:5" x14ac:dyDescent="0.2">
      <c r="A81" s="95" t="s">
        <v>126</v>
      </c>
      <c r="B81" s="44"/>
      <c r="C81" s="24">
        <v>1</v>
      </c>
      <c r="D81" s="26">
        <v>240000</v>
      </c>
      <c r="E81" s="54">
        <v>240000</v>
      </c>
    </row>
    <row r="82" spans="1:5" x14ac:dyDescent="0.2">
      <c r="A82" s="95" t="s">
        <v>127</v>
      </c>
      <c r="B82" s="44"/>
      <c r="C82" s="24">
        <v>1</v>
      </c>
      <c r="D82" s="26">
        <v>240000</v>
      </c>
      <c r="E82" s="54">
        <v>240000</v>
      </c>
    </row>
    <row r="83" spans="1:5" x14ac:dyDescent="0.2">
      <c r="A83" s="95" t="s">
        <v>128</v>
      </c>
      <c r="B83" s="44"/>
      <c r="C83" s="24">
        <v>1</v>
      </c>
      <c r="D83" s="26">
        <v>240000</v>
      </c>
      <c r="E83" s="54">
        <v>240000</v>
      </c>
    </row>
    <row r="84" spans="1:5" x14ac:dyDescent="0.2">
      <c r="A84" s="95" t="s">
        <v>129</v>
      </c>
      <c r="B84" s="44"/>
      <c r="C84" s="24">
        <v>1</v>
      </c>
      <c r="D84" s="26">
        <v>240000</v>
      </c>
      <c r="E84" s="54">
        <v>240000</v>
      </c>
    </row>
    <row r="85" spans="1:5" ht="15.75" x14ac:dyDescent="0.2">
      <c r="A85" s="67" t="s">
        <v>47</v>
      </c>
      <c r="B85" s="44"/>
      <c r="C85" s="24"/>
      <c r="D85" s="26"/>
      <c r="E85" s="23">
        <v>0</v>
      </c>
    </row>
    <row r="86" spans="1:5" x14ac:dyDescent="0.2">
      <c r="A86" s="66" t="s">
        <v>106</v>
      </c>
      <c r="B86" s="44"/>
      <c r="C86" s="24">
        <v>1</v>
      </c>
      <c r="D86" s="26">
        <v>203840</v>
      </c>
      <c r="E86" s="54">
        <v>204000</v>
      </c>
    </row>
    <row r="87" spans="1:5" x14ac:dyDescent="0.2">
      <c r="A87" s="66" t="s">
        <v>107</v>
      </c>
      <c r="B87" s="44"/>
      <c r="C87" s="24">
        <v>1</v>
      </c>
      <c r="D87" s="26">
        <v>567840</v>
      </c>
      <c r="E87" s="54">
        <v>568000</v>
      </c>
    </row>
    <row r="88" spans="1:5" ht="15.75" x14ac:dyDescent="0.2">
      <c r="A88" s="67" t="s">
        <v>76</v>
      </c>
      <c r="B88" s="44"/>
      <c r="C88" s="24"/>
      <c r="D88" s="26"/>
      <c r="E88" s="23">
        <v>0</v>
      </c>
    </row>
    <row r="89" spans="1:5" x14ac:dyDescent="0.2">
      <c r="A89" s="66" t="s">
        <v>77</v>
      </c>
      <c r="B89" s="44"/>
      <c r="C89" s="24">
        <v>1</v>
      </c>
      <c r="D89" s="26">
        <v>108160</v>
      </c>
      <c r="E89" s="54">
        <v>108000</v>
      </c>
    </row>
    <row r="90" spans="1:5" x14ac:dyDescent="0.2">
      <c r="A90" s="66" t="s">
        <v>78</v>
      </c>
      <c r="B90" s="44"/>
      <c r="C90" s="24">
        <v>1</v>
      </c>
      <c r="D90" s="26">
        <v>108160</v>
      </c>
      <c r="E90" s="54">
        <v>108000</v>
      </c>
    </row>
    <row r="91" spans="1:5" ht="15.75" x14ac:dyDescent="0.2">
      <c r="A91" s="67" t="s">
        <v>79</v>
      </c>
      <c r="B91" s="44"/>
      <c r="C91" s="24">
        <v>3</v>
      </c>
      <c r="D91" s="26">
        <v>105000</v>
      </c>
      <c r="E91" s="54">
        <v>315000</v>
      </c>
    </row>
    <row r="92" spans="1:5" x14ac:dyDescent="0.2">
      <c r="A92" s="69" t="s">
        <v>80</v>
      </c>
      <c r="B92" s="44"/>
      <c r="C92" s="24">
        <v>4</v>
      </c>
      <c r="D92" s="26">
        <v>1600</v>
      </c>
      <c r="E92" s="54">
        <v>6000</v>
      </c>
    </row>
    <row r="93" spans="1:5" x14ac:dyDescent="0.2">
      <c r="A93" s="66" t="s">
        <v>48</v>
      </c>
      <c r="B93" s="44"/>
      <c r="C93" s="24"/>
      <c r="D93" s="26"/>
      <c r="E93" s="54">
        <v>0</v>
      </c>
    </row>
    <row r="94" spans="1:5" x14ac:dyDescent="0.2">
      <c r="A94" s="66" t="s">
        <v>49</v>
      </c>
      <c r="B94" s="44"/>
      <c r="C94" s="24"/>
      <c r="D94" s="25"/>
      <c r="E94" s="54">
        <v>0</v>
      </c>
    </row>
    <row r="95" spans="1:5" x14ac:dyDescent="0.2">
      <c r="A95" s="66" t="s">
        <v>50</v>
      </c>
      <c r="B95" s="44"/>
      <c r="C95" s="24"/>
      <c r="D95" s="26"/>
      <c r="E95" s="54">
        <v>0</v>
      </c>
    </row>
    <row r="96" spans="1:5" x14ac:dyDescent="0.2">
      <c r="A96" s="52" t="s">
        <v>119</v>
      </c>
      <c r="B96" s="21"/>
      <c r="C96" s="27"/>
      <c r="D96" s="28"/>
      <c r="E96" s="54">
        <v>0</v>
      </c>
    </row>
    <row r="97" spans="1:5" x14ac:dyDescent="0.2">
      <c r="A97" s="60" t="s">
        <v>352</v>
      </c>
      <c r="B97" s="22"/>
      <c r="C97" s="61">
        <v>1</v>
      </c>
      <c r="D97" s="62">
        <v>950000</v>
      </c>
      <c r="E97" s="54">
        <v>950000</v>
      </c>
    </row>
    <row r="98" spans="1:5" ht="16.5" thickBot="1" x14ac:dyDescent="0.25">
      <c r="A98" s="57" t="s">
        <v>52</v>
      </c>
      <c r="B98" s="9"/>
      <c r="C98" s="10"/>
      <c r="D98" s="11"/>
      <c r="E98" s="12">
        <f>SUM(E42:E97)</f>
        <v>10685000</v>
      </c>
    </row>
    <row r="99" spans="1:5" ht="15.75" thickBot="1" x14ac:dyDescent="0.25">
      <c r="A99" s="64"/>
      <c r="B99" s="65"/>
      <c r="C99" s="29"/>
      <c r="D99" s="30"/>
      <c r="E99" s="31">
        <v>0</v>
      </c>
    </row>
    <row r="100" spans="1:5" ht="15.75" x14ac:dyDescent="0.2">
      <c r="A100" s="70" t="s">
        <v>53</v>
      </c>
      <c r="B100" s="71"/>
      <c r="C100" s="32"/>
      <c r="D100" s="33"/>
      <c r="E100" s="34">
        <v>0</v>
      </c>
    </row>
    <row r="101" spans="1:5" x14ac:dyDescent="0.2">
      <c r="A101" s="52" t="s">
        <v>103</v>
      </c>
      <c r="B101" s="21" t="s">
        <v>33</v>
      </c>
      <c r="C101" s="27">
        <v>38</v>
      </c>
      <c r="D101" s="43">
        <v>9650</v>
      </c>
      <c r="E101" s="54">
        <v>367000</v>
      </c>
    </row>
    <row r="102" spans="1:5" x14ac:dyDescent="0.2">
      <c r="A102" s="52" t="s">
        <v>54</v>
      </c>
      <c r="B102" s="21" t="s">
        <v>33</v>
      </c>
      <c r="C102" s="27">
        <v>38</v>
      </c>
      <c r="D102" s="28">
        <v>3000</v>
      </c>
      <c r="E102" s="54">
        <v>114000</v>
      </c>
    </row>
    <row r="103" spans="1:5" x14ac:dyDescent="0.2">
      <c r="A103" s="52" t="s">
        <v>55</v>
      </c>
      <c r="B103" s="21" t="s">
        <v>33</v>
      </c>
      <c r="C103" s="27">
        <v>38</v>
      </c>
      <c r="D103" s="28">
        <v>1200</v>
      </c>
      <c r="E103" s="54">
        <v>46000</v>
      </c>
    </row>
    <row r="104" spans="1:5" x14ac:dyDescent="0.2">
      <c r="A104" s="52" t="s">
        <v>56</v>
      </c>
      <c r="B104" s="21" t="s">
        <v>33</v>
      </c>
      <c r="C104" s="27">
        <v>38</v>
      </c>
      <c r="D104" s="28">
        <v>1500</v>
      </c>
      <c r="E104" s="54">
        <v>57000</v>
      </c>
    </row>
    <row r="105" spans="1:5" ht="16.5" thickBot="1" x14ac:dyDescent="0.25">
      <c r="A105" s="57" t="s">
        <v>57</v>
      </c>
      <c r="B105" s="72"/>
      <c r="C105" s="35"/>
      <c r="D105" s="36"/>
      <c r="E105" s="12">
        <f>SUM(E99:E104)</f>
        <v>584000</v>
      </c>
    </row>
    <row r="106" spans="1:5" ht="16.5" thickBot="1" x14ac:dyDescent="0.25">
      <c r="A106" s="58"/>
      <c r="B106" s="65"/>
      <c r="C106" s="29"/>
      <c r="D106" s="30"/>
      <c r="E106" s="31">
        <v>0</v>
      </c>
    </row>
    <row r="107" spans="1:5" ht="15.75" x14ac:dyDescent="0.2">
      <c r="A107" s="59" t="s">
        <v>58</v>
      </c>
      <c r="B107" s="6"/>
      <c r="C107" s="7"/>
      <c r="D107" s="8"/>
      <c r="E107" s="34">
        <v>0</v>
      </c>
    </row>
    <row r="108" spans="1:5" x14ac:dyDescent="0.2">
      <c r="A108" s="66" t="s">
        <v>134</v>
      </c>
      <c r="B108" s="44"/>
      <c r="C108" s="24"/>
      <c r="D108" s="26"/>
      <c r="E108" s="54">
        <v>0</v>
      </c>
    </row>
    <row r="109" spans="1:5" x14ac:dyDescent="0.2">
      <c r="A109" s="66" t="s">
        <v>130</v>
      </c>
      <c r="B109" s="44"/>
      <c r="C109" s="24">
        <v>1</v>
      </c>
      <c r="D109" s="26">
        <v>210405</v>
      </c>
      <c r="E109" s="54">
        <v>210000</v>
      </c>
    </row>
    <row r="110" spans="1:5" x14ac:dyDescent="0.2">
      <c r="A110" s="66" t="s">
        <v>131</v>
      </c>
      <c r="B110" s="44"/>
      <c r="C110" s="24">
        <v>1</v>
      </c>
      <c r="D110" s="26">
        <v>210405</v>
      </c>
      <c r="E110" s="54">
        <v>210000</v>
      </c>
    </row>
    <row r="111" spans="1:5" x14ac:dyDescent="0.2">
      <c r="A111" s="66" t="s">
        <v>132</v>
      </c>
      <c r="B111" s="44"/>
      <c r="C111" s="24">
        <v>1</v>
      </c>
      <c r="D111" s="26">
        <v>210405</v>
      </c>
      <c r="E111" s="54">
        <v>210000</v>
      </c>
    </row>
    <row r="112" spans="1:5" x14ac:dyDescent="0.2">
      <c r="A112" s="66" t="s">
        <v>133</v>
      </c>
      <c r="B112" s="44"/>
      <c r="C112" s="24">
        <v>1</v>
      </c>
      <c r="D112" s="26">
        <v>210405</v>
      </c>
      <c r="E112" s="54">
        <v>210000</v>
      </c>
    </row>
    <row r="113" spans="1:5" ht="30" x14ac:dyDescent="0.2">
      <c r="A113" s="66" t="s">
        <v>354</v>
      </c>
      <c r="B113" s="44"/>
      <c r="C113" s="24">
        <v>38</v>
      </c>
      <c r="D113" s="26">
        <v>1500</v>
      </c>
      <c r="E113" s="54">
        <v>57000</v>
      </c>
    </row>
    <row r="114" spans="1:5" x14ac:dyDescent="0.2">
      <c r="A114" s="66" t="s">
        <v>355</v>
      </c>
      <c r="B114" s="21" t="s">
        <v>33</v>
      </c>
      <c r="C114" s="27">
        <v>4.75</v>
      </c>
      <c r="D114" s="26">
        <v>60000</v>
      </c>
      <c r="E114" s="54">
        <v>285000</v>
      </c>
    </row>
    <row r="115" spans="1:5" x14ac:dyDescent="0.2">
      <c r="A115" s="66" t="s">
        <v>356</v>
      </c>
      <c r="B115" s="21" t="s">
        <v>33</v>
      </c>
      <c r="C115" s="27">
        <v>4.75</v>
      </c>
      <c r="D115" s="26">
        <v>60000</v>
      </c>
      <c r="E115" s="54">
        <v>285000</v>
      </c>
    </row>
    <row r="116" spans="1:5" x14ac:dyDescent="0.2">
      <c r="A116" s="66" t="s">
        <v>360</v>
      </c>
      <c r="B116" s="21" t="s">
        <v>359</v>
      </c>
      <c r="C116" s="27">
        <v>2</v>
      </c>
      <c r="D116" s="26">
        <v>15000</v>
      </c>
      <c r="E116" s="54">
        <v>30000</v>
      </c>
    </row>
    <row r="117" spans="1:5" x14ac:dyDescent="0.2">
      <c r="A117" s="66" t="s">
        <v>59</v>
      </c>
      <c r="B117" s="44"/>
      <c r="C117" s="24">
        <v>20</v>
      </c>
      <c r="D117" s="26">
        <v>12000</v>
      </c>
      <c r="E117" s="54">
        <v>240000</v>
      </c>
    </row>
    <row r="118" spans="1:5" x14ac:dyDescent="0.2">
      <c r="A118" s="66" t="s">
        <v>60</v>
      </c>
      <c r="B118" s="44"/>
      <c r="C118" s="24">
        <v>17</v>
      </c>
      <c r="D118" s="26">
        <v>55000</v>
      </c>
      <c r="E118" s="54">
        <v>935000</v>
      </c>
    </row>
    <row r="119" spans="1:5" x14ac:dyDescent="0.2">
      <c r="A119" s="66" t="s">
        <v>120</v>
      </c>
      <c r="B119" s="44"/>
      <c r="C119" s="24">
        <v>3</v>
      </c>
      <c r="D119" s="26">
        <v>52500</v>
      </c>
      <c r="E119" s="54">
        <v>158000</v>
      </c>
    </row>
    <row r="120" spans="1:5" x14ac:dyDescent="0.2">
      <c r="A120" s="66" t="s">
        <v>61</v>
      </c>
      <c r="B120" s="44" t="s">
        <v>102</v>
      </c>
      <c r="C120" s="24">
        <v>3</v>
      </c>
      <c r="D120" s="26">
        <v>20000</v>
      </c>
      <c r="E120" s="54">
        <v>60000</v>
      </c>
    </row>
    <row r="121" spans="1:5" x14ac:dyDescent="0.2">
      <c r="A121" s="66" t="s">
        <v>62</v>
      </c>
      <c r="B121" s="44" t="s">
        <v>33</v>
      </c>
      <c r="C121" s="24">
        <v>38</v>
      </c>
      <c r="D121" s="26">
        <v>200</v>
      </c>
      <c r="E121" s="54">
        <v>8000</v>
      </c>
    </row>
    <row r="122" spans="1:5" x14ac:dyDescent="0.2">
      <c r="A122" s="52" t="s">
        <v>63</v>
      </c>
      <c r="B122" s="21"/>
      <c r="C122" s="37"/>
      <c r="D122" s="26"/>
      <c r="E122" s="54">
        <v>0</v>
      </c>
    </row>
    <row r="123" spans="1:5" x14ac:dyDescent="0.2">
      <c r="A123" s="52" t="s">
        <v>64</v>
      </c>
      <c r="B123" s="21" t="s">
        <v>33</v>
      </c>
      <c r="C123" s="27">
        <v>38</v>
      </c>
      <c r="D123" s="26">
        <v>500</v>
      </c>
      <c r="E123" s="54">
        <v>19000</v>
      </c>
    </row>
    <row r="124" spans="1:5" x14ac:dyDescent="0.2">
      <c r="A124" s="52" t="s">
        <v>65</v>
      </c>
      <c r="B124" s="21"/>
      <c r="C124" s="27"/>
      <c r="D124" s="28"/>
      <c r="E124" s="54">
        <v>0</v>
      </c>
    </row>
    <row r="125" spans="1:5" x14ac:dyDescent="0.2">
      <c r="A125" s="52" t="s">
        <v>113</v>
      </c>
      <c r="B125" s="21" t="s">
        <v>114</v>
      </c>
      <c r="C125" s="27">
        <v>3</v>
      </c>
      <c r="D125" s="28">
        <v>17550</v>
      </c>
      <c r="E125" s="54">
        <v>53000</v>
      </c>
    </row>
    <row r="126" spans="1:5" x14ac:dyDescent="0.2">
      <c r="A126" s="52" t="s">
        <v>357</v>
      </c>
      <c r="B126" s="21" t="s">
        <v>114</v>
      </c>
      <c r="C126" s="27">
        <v>3</v>
      </c>
      <c r="D126" s="28">
        <v>16500</v>
      </c>
      <c r="E126" s="54">
        <v>50000</v>
      </c>
    </row>
    <row r="127" spans="1:5" ht="16.5" thickBot="1" x14ac:dyDescent="0.25">
      <c r="A127" s="57" t="s">
        <v>66</v>
      </c>
      <c r="B127" s="9"/>
      <c r="C127" s="10"/>
      <c r="D127" s="11"/>
      <c r="E127" s="12">
        <f>SUM(E106:E126)</f>
        <v>3020000</v>
      </c>
    </row>
    <row r="128" spans="1:5" ht="16.5" thickBot="1" x14ac:dyDescent="0.25">
      <c r="A128" s="58"/>
      <c r="B128" s="13"/>
      <c r="C128" s="14"/>
      <c r="D128" s="15"/>
      <c r="E128" s="31">
        <v>0</v>
      </c>
    </row>
    <row r="129" spans="1:5" ht="15.75" x14ac:dyDescent="0.2">
      <c r="A129" s="59" t="s">
        <v>67</v>
      </c>
      <c r="B129" s="6"/>
      <c r="C129" s="7"/>
      <c r="D129" s="8"/>
      <c r="E129" s="34">
        <v>0</v>
      </c>
    </row>
    <row r="130" spans="1:5" ht="30" x14ac:dyDescent="0.2">
      <c r="A130" s="73" t="s">
        <v>351</v>
      </c>
      <c r="B130" s="44" t="s">
        <v>350</v>
      </c>
      <c r="C130" s="24">
        <v>5</v>
      </c>
      <c r="D130" s="26">
        <v>20000</v>
      </c>
      <c r="E130" s="54">
        <v>100000</v>
      </c>
    </row>
    <row r="131" spans="1:5" x14ac:dyDescent="0.2">
      <c r="A131" s="73" t="s">
        <v>366</v>
      </c>
      <c r="B131" s="44"/>
      <c r="C131" s="24">
        <v>1</v>
      </c>
      <c r="D131" s="26">
        <v>60000</v>
      </c>
      <c r="E131" s="54">
        <v>60000</v>
      </c>
    </row>
    <row r="132" spans="1:5" s="160" customFormat="1" x14ac:dyDescent="0.2">
      <c r="A132" s="73" t="s">
        <v>367</v>
      </c>
      <c r="B132" s="44"/>
      <c r="C132" s="24">
        <v>1</v>
      </c>
      <c r="D132" s="26">
        <v>50000</v>
      </c>
      <c r="E132" s="54">
        <v>50000</v>
      </c>
    </row>
    <row r="133" spans="1:5" x14ac:dyDescent="0.2">
      <c r="A133" s="73" t="s">
        <v>368</v>
      </c>
      <c r="B133" s="24"/>
      <c r="C133" s="27">
        <v>4</v>
      </c>
      <c r="D133" s="28">
        <v>20000</v>
      </c>
      <c r="E133" s="54">
        <v>80000</v>
      </c>
    </row>
    <row r="134" spans="1:5" x14ac:dyDescent="0.2">
      <c r="A134" s="73" t="s">
        <v>369</v>
      </c>
      <c r="B134" s="24"/>
      <c r="C134" s="27">
        <v>1</v>
      </c>
      <c r="D134" s="55">
        <v>20000</v>
      </c>
      <c r="E134" s="54">
        <v>20000</v>
      </c>
    </row>
    <row r="135" spans="1:5" x14ac:dyDescent="0.2">
      <c r="A135" s="73" t="s">
        <v>370</v>
      </c>
      <c r="B135" s="24"/>
      <c r="C135" s="27">
        <v>1</v>
      </c>
      <c r="D135" s="55">
        <v>30000</v>
      </c>
      <c r="E135" s="54">
        <v>30000</v>
      </c>
    </row>
    <row r="136" spans="1:5" ht="30" x14ac:dyDescent="0.2">
      <c r="A136" s="73" t="s">
        <v>371</v>
      </c>
      <c r="B136" s="24"/>
      <c r="C136" s="27">
        <v>1</v>
      </c>
      <c r="D136" s="55">
        <v>50000</v>
      </c>
      <c r="E136" s="54">
        <v>50000</v>
      </c>
    </row>
    <row r="137" spans="1:5" x14ac:dyDescent="0.2">
      <c r="A137" s="73" t="s">
        <v>365</v>
      </c>
      <c r="B137" s="24"/>
      <c r="C137" s="27">
        <v>1</v>
      </c>
      <c r="D137" s="55">
        <v>20000</v>
      </c>
      <c r="E137" s="54">
        <v>20000</v>
      </c>
    </row>
    <row r="138" spans="1:5" x14ac:dyDescent="0.2">
      <c r="A138" s="73" t="s">
        <v>372</v>
      </c>
      <c r="B138" s="24"/>
      <c r="C138" s="27">
        <v>1</v>
      </c>
      <c r="D138" s="55">
        <v>50000</v>
      </c>
      <c r="E138" s="54">
        <v>50000</v>
      </c>
    </row>
    <row r="139" spans="1:5" ht="30" x14ac:dyDescent="0.2">
      <c r="A139" s="73" t="s">
        <v>373</v>
      </c>
      <c r="B139" s="24"/>
      <c r="C139" s="27">
        <v>1</v>
      </c>
      <c r="D139" s="55">
        <v>50000</v>
      </c>
      <c r="E139" s="54">
        <v>50000</v>
      </c>
    </row>
    <row r="140" spans="1:5" x14ac:dyDescent="0.2">
      <c r="A140" s="74" t="s">
        <v>374</v>
      </c>
      <c r="B140" s="27"/>
      <c r="C140" s="27">
        <v>1</v>
      </c>
      <c r="D140" s="87">
        <v>10000</v>
      </c>
      <c r="E140" s="54">
        <v>10000</v>
      </c>
    </row>
    <row r="141" spans="1:5" ht="16.5" thickBot="1" x14ac:dyDescent="0.25">
      <c r="A141" s="57" t="s">
        <v>68</v>
      </c>
      <c r="B141" s="9"/>
      <c r="C141" s="10"/>
      <c r="D141" s="11"/>
      <c r="E141" s="12">
        <f>SUM(E128:E140)</f>
        <v>520000</v>
      </c>
    </row>
    <row r="142" spans="1:5" ht="16.5" thickBot="1" x14ac:dyDescent="0.25">
      <c r="A142" s="58"/>
      <c r="B142" s="13"/>
      <c r="C142" s="14"/>
      <c r="D142" s="15"/>
      <c r="E142" s="38">
        <v>0</v>
      </c>
    </row>
    <row r="143" spans="1:5" ht="15.75" x14ac:dyDescent="0.2">
      <c r="A143" s="59" t="s">
        <v>69</v>
      </c>
      <c r="B143" s="75"/>
      <c r="C143" s="32"/>
      <c r="D143" s="33"/>
      <c r="E143" s="34"/>
    </row>
    <row r="144" spans="1:5" x14ac:dyDescent="0.2">
      <c r="A144" s="76" t="s">
        <v>70</v>
      </c>
      <c r="B144" s="77"/>
      <c r="C144" s="39"/>
      <c r="D144" s="40"/>
      <c r="E144" s="54">
        <v>0</v>
      </c>
    </row>
    <row r="145" spans="1:5" ht="16.5" thickBot="1" x14ac:dyDescent="0.25">
      <c r="A145" s="57" t="s">
        <v>71</v>
      </c>
      <c r="B145" s="9"/>
      <c r="C145" s="10"/>
      <c r="D145" s="11"/>
      <c r="E145" s="12">
        <v>0</v>
      </c>
    </row>
    <row r="146" spans="1:5" ht="15.75" thickBot="1" x14ac:dyDescent="0.25">
      <c r="A146" s="64"/>
      <c r="B146" s="65"/>
      <c r="C146" s="29"/>
      <c r="D146" s="30"/>
      <c r="E146" s="31"/>
    </row>
    <row r="147" spans="1:5" ht="16.5" thickBot="1" x14ac:dyDescent="0.25">
      <c r="A147" s="78" t="s">
        <v>72</v>
      </c>
      <c r="B147" s="79"/>
      <c r="C147" s="41"/>
      <c r="D147" s="42"/>
      <c r="E147" s="16">
        <f>SUM(E145,E141,E127,E105,E98,E41,E28)</f>
        <v>20459000</v>
      </c>
    </row>
    <row r="148" spans="1:5" ht="16.5" thickBot="1" x14ac:dyDescent="0.25">
      <c r="A148" s="78" t="s">
        <v>104</v>
      </c>
      <c r="B148" s="79"/>
      <c r="C148" s="41"/>
      <c r="D148" s="42"/>
      <c r="E148" s="54">
        <v>1541000</v>
      </c>
    </row>
    <row r="149" spans="1:5" ht="16.5" thickBot="1" x14ac:dyDescent="0.25">
      <c r="A149" s="78" t="s">
        <v>105</v>
      </c>
      <c r="B149" s="79"/>
      <c r="C149" s="41"/>
      <c r="D149" s="42"/>
      <c r="E149" s="16">
        <f>SUM(E147:E148)</f>
        <v>22000000</v>
      </c>
    </row>
    <row r="150" spans="1:5" ht="15" customHeight="1" x14ac:dyDescent="0.2">
      <c r="A150" s="88"/>
      <c r="B150" s="89"/>
      <c r="C150" s="89"/>
      <c r="D150" s="89"/>
      <c r="E150" s="89"/>
    </row>
    <row r="151" spans="1:5" x14ac:dyDescent="0.2">
      <c r="A151" s="80"/>
      <c r="B151" s="80"/>
      <c r="C151" s="80"/>
      <c r="D151" s="80"/>
      <c r="E151" s="80"/>
    </row>
    <row r="152" spans="1:5" s="160" customFormat="1" ht="15.75" x14ac:dyDescent="0.2">
      <c r="A152" s="80"/>
      <c r="B152" s="80"/>
      <c r="C152" s="80"/>
      <c r="D152" s="163"/>
      <c r="E152" s="164"/>
    </row>
    <row r="153" spans="1:5" x14ac:dyDescent="0.2">
      <c r="A153" s="80"/>
      <c r="B153" s="81"/>
      <c r="C153" s="82"/>
      <c r="D153" s="82"/>
      <c r="E153" s="80"/>
    </row>
    <row r="154" spans="1:5" ht="15.75" x14ac:dyDescent="0.2">
      <c r="A154" s="90"/>
      <c r="B154" s="90"/>
      <c r="C154" s="90"/>
      <c r="D154" s="90"/>
      <c r="E154" s="165"/>
    </row>
    <row r="155" spans="1:5" x14ac:dyDescent="0.2">
      <c r="A155" s="84"/>
      <c r="B155" s="84"/>
      <c r="C155" s="84"/>
      <c r="D155" s="84"/>
      <c r="E155" s="84"/>
    </row>
    <row r="156" spans="1:5" x14ac:dyDescent="0.2">
      <c r="A156" s="84"/>
      <c r="B156" s="84"/>
      <c r="C156" s="84"/>
      <c r="D156" s="84"/>
      <c r="E156" s="84"/>
    </row>
    <row r="157" spans="1:5" x14ac:dyDescent="0.2">
      <c r="A157" s="84"/>
      <c r="B157" s="85"/>
      <c r="C157" s="85"/>
      <c r="D157" s="85"/>
      <c r="E157" s="85"/>
    </row>
    <row r="158" spans="1:5" ht="15.75" x14ac:dyDescent="0.2">
      <c r="A158" s="90"/>
      <c r="B158" s="84"/>
      <c r="C158" s="84"/>
      <c r="D158" s="84"/>
      <c r="E158" s="170"/>
    </row>
    <row r="159" spans="1:5" x14ac:dyDescent="0.2">
      <c r="A159" s="83"/>
      <c r="B159" s="83"/>
      <c r="C159" s="83"/>
      <c r="D159" s="83"/>
      <c r="E159" s="83"/>
    </row>
    <row r="160" spans="1:5" x14ac:dyDescent="0.2">
      <c r="A160" s="84"/>
      <c r="B160" s="84"/>
      <c r="C160" s="84"/>
      <c r="D160" s="84"/>
      <c r="E160" s="84"/>
    </row>
    <row r="161" spans="1:5" x14ac:dyDescent="0.2">
      <c r="A161" s="84"/>
      <c r="B161" s="85"/>
      <c r="C161" s="85"/>
      <c r="D161" s="85"/>
      <c r="E161" s="85"/>
    </row>
    <row r="162" spans="1:5" ht="15.75" x14ac:dyDescent="0.25">
      <c r="A162" s="91"/>
      <c r="B162" s="92"/>
      <c r="C162" s="92"/>
      <c r="D162" s="92"/>
      <c r="E162" s="92"/>
    </row>
    <row r="163" spans="1:5" x14ac:dyDescent="0.2">
      <c r="A163" s="84"/>
      <c r="B163" s="84"/>
      <c r="C163" s="84"/>
      <c r="D163" s="84"/>
      <c r="E163" s="84"/>
    </row>
    <row r="164" spans="1:5" x14ac:dyDescent="0.2">
      <c r="A164" s="84"/>
      <c r="B164" s="84"/>
      <c r="C164" s="84"/>
      <c r="D164" s="84"/>
      <c r="E164" s="84"/>
    </row>
    <row r="165" spans="1:5" x14ac:dyDescent="0.2">
      <c r="A165" s="84"/>
      <c r="B165" s="84"/>
      <c r="C165" s="84"/>
      <c r="D165" s="84"/>
      <c r="E165" s="84"/>
    </row>
    <row r="166" spans="1:5" x14ac:dyDescent="0.2">
      <c r="A166" s="84"/>
      <c r="B166" s="84"/>
      <c r="C166" s="84"/>
      <c r="D166" s="84"/>
      <c r="E166" s="84"/>
    </row>
    <row r="167" spans="1:5" x14ac:dyDescent="0.2">
      <c r="A167" s="84"/>
      <c r="B167" s="84"/>
      <c r="C167" s="84"/>
      <c r="D167" s="84"/>
      <c r="E167" s="84"/>
    </row>
    <row r="168" spans="1:5" x14ac:dyDescent="0.2">
      <c r="A168" s="84"/>
      <c r="B168" s="85"/>
      <c r="C168" s="85"/>
      <c r="D168" s="85"/>
      <c r="E168" s="85"/>
    </row>
    <row r="169" spans="1:5" ht="15.75" x14ac:dyDescent="0.25">
      <c r="A169" s="91"/>
      <c r="B169" s="92"/>
      <c r="C169" s="92"/>
      <c r="D169" s="92"/>
      <c r="E169" s="92"/>
    </row>
    <row r="170" spans="1:5" x14ac:dyDescent="0.2">
      <c r="A170" s="84"/>
      <c r="B170" s="84"/>
      <c r="C170" s="84"/>
      <c r="D170" s="84"/>
      <c r="E170" s="84"/>
    </row>
    <row r="171" spans="1:5" x14ac:dyDescent="0.2">
      <c r="A171" s="83"/>
      <c r="B171" s="83"/>
      <c r="C171" s="83"/>
      <c r="D171" s="83"/>
      <c r="E171" s="83"/>
    </row>
    <row r="172" spans="1:5" x14ac:dyDescent="0.2">
      <c r="A172" s="84"/>
      <c r="B172" s="84"/>
      <c r="C172" s="84"/>
      <c r="D172" s="84"/>
      <c r="E172" s="84"/>
    </row>
    <row r="173" spans="1:5" x14ac:dyDescent="0.2">
      <c r="A173" s="83"/>
      <c r="B173" s="83"/>
      <c r="C173" s="83"/>
      <c r="D173" s="83"/>
      <c r="E173" s="83"/>
    </row>
    <row r="174" spans="1:5" x14ac:dyDescent="0.2">
      <c r="A174" s="84"/>
      <c r="B174" s="85"/>
      <c r="C174" s="85"/>
      <c r="D174" s="85"/>
      <c r="E174" s="85"/>
    </row>
    <row r="175" spans="1:5" x14ac:dyDescent="0.2">
      <c r="A175" s="84"/>
      <c r="B175" s="85"/>
      <c r="C175" s="85"/>
      <c r="D175" s="85"/>
      <c r="E175" s="85"/>
    </row>
    <row r="176" spans="1:5" ht="15.75" x14ac:dyDescent="0.2">
      <c r="A176" s="90"/>
      <c r="B176" s="84"/>
      <c r="C176" s="84"/>
      <c r="D176" s="84"/>
      <c r="E176" s="84"/>
    </row>
    <row r="177" spans="1:5" x14ac:dyDescent="0.2">
      <c r="A177" s="84"/>
      <c r="B177" s="84"/>
      <c r="C177" s="84"/>
      <c r="D177" s="84"/>
      <c r="E177" s="84"/>
    </row>
    <row r="178" spans="1:5" x14ac:dyDescent="0.2">
      <c r="A178" s="84"/>
      <c r="B178" s="84"/>
      <c r="C178" s="84"/>
      <c r="D178" s="84"/>
      <c r="E178" s="84"/>
    </row>
    <row r="179" spans="1:5" x14ac:dyDescent="0.2">
      <c r="A179" s="84"/>
      <c r="B179" s="84"/>
      <c r="C179" s="84"/>
      <c r="D179" s="84"/>
      <c r="E179" s="84"/>
    </row>
    <row r="180" spans="1:5" x14ac:dyDescent="0.2">
      <c r="A180" s="84"/>
      <c r="B180" s="85"/>
      <c r="C180" s="85"/>
      <c r="D180" s="85"/>
      <c r="E180" s="85"/>
    </row>
    <row r="181" spans="1:5" ht="15.75" x14ac:dyDescent="0.2">
      <c r="A181" s="90"/>
      <c r="B181" s="84"/>
      <c r="C181" s="84"/>
      <c r="D181" s="84"/>
      <c r="E181" s="84"/>
    </row>
    <row r="182" spans="1:5" x14ac:dyDescent="0.2">
      <c r="A182" s="84"/>
      <c r="B182" s="85"/>
      <c r="C182" s="85"/>
      <c r="D182" s="85"/>
      <c r="E182" s="85"/>
    </row>
    <row r="183" spans="1:5" ht="15.75" x14ac:dyDescent="0.2">
      <c r="A183" s="90"/>
      <c r="B183" s="84"/>
      <c r="C183" s="84"/>
      <c r="D183" s="84"/>
      <c r="E183" s="84"/>
    </row>
    <row r="184" spans="1:5" x14ac:dyDescent="0.2">
      <c r="A184" s="93"/>
      <c r="B184" s="93"/>
      <c r="C184" s="93"/>
      <c r="D184" s="93"/>
      <c r="E184" s="93"/>
    </row>
  </sheetData>
  <dataConsolidate link="1"/>
  <mergeCells count="5">
    <mergeCell ref="A4:A5"/>
    <mergeCell ref="C4:C5"/>
    <mergeCell ref="A1:E2"/>
    <mergeCell ref="B3:D3"/>
    <mergeCell ref="E3:E5"/>
  </mergeCells>
  <pageMargins left="0.78740157480314965" right="0.78740157480314965" top="0.39370078740157483" bottom="0.39370078740157483" header="0.11811023622047245" footer="0.11811023622047245"/>
  <pageSetup paperSize="9" scale="29" fitToHeight="2" orientation="landscape" cellComments="atEnd" r:id="rId1"/>
  <headerFooter alignWithMargins="0"/>
  <rowBreaks count="1" manualBreakCount="1">
    <brk id="105" max="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38"/>
  <sheetViews>
    <sheetView zoomScale="70" zoomScaleNormal="70" zoomScaleSheetLayoutView="70" workbookViewId="0">
      <pane xSplit="4" ySplit="6" topLeftCell="E10" activePane="bottomRight" state="frozen"/>
      <selection pane="topRight" activeCell="E1" sqref="E1"/>
      <selection pane="bottomLeft" activeCell="A7" sqref="A7"/>
      <selection pane="bottomRight" activeCell="C17" sqref="C17"/>
    </sheetView>
  </sheetViews>
  <sheetFormatPr defaultRowHeight="15" x14ac:dyDescent="0.2"/>
  <cols>
    <col min="1" max="1" width="13.42578125" style="48" customWidth="1"/>
    <col min="2" max="2" width="23" style="48" customWidth="1"/>
    <col min="3" max="3" width="60.28515625" style="86" customWidth="1"/>
    <col min="4" max="4" width="23" style="48" customWidth="1"/>
    <col min="5" max="5" width="14.42578125" style="48" customWidth="1"/>
    <col min="6" max="6" width="22" style="48" customWidth="1"/>
    <col min="7" max="7" width="25.42578125" style="48" customWidth="1"/>
    <col min="8" max="12" width="14.28515625" style="48" customWidth="1"/>
    <col min="13" max="16" width="17.5703125" style="48" customWidth="1"/>
    <col min="17" max="16384" width="9.140625" style="48"/>
  </cols>
  <sheetData>
    <row r="1" spans="1:16" ht="18.75" thickBot="1" x14ac:dyDescent="0.3">
      <c r="A1" s="245" t="s">
        <v>458</v>
      </c>
      <c r="C1" s="259" t="s">
        <v>460</v>
      </c>
      <c r="D1" s="260"/>
      <c r="E1" s="260"/>
      <c r="F1" s="260"/>
      <c r="G1" s="260"/>
    </row>
    <row r="2" spans="1:16" ht="15.75" customHeight="1" thickBot="1" x14ac:dyDescent="0.3">
      <c r="A2" s="47"/>
      <c r="C2" s="261"/>
      <c r="D2" s="261"/>
      <c r="E2" s="261"/>
      <c r="F2" s="261"/>
      <c r="G2" s="261"/>
      <c r="H2" s="273" t="s">
        <v>401</v>
      </c>
      <c r="I2" s="274"/>
      <c r="J2" s="274"/>
      <c r="K2" s="275"/>
      <c r="M2" s="273" t="s">
        <v>461</v>
      </c>
      <c r="N2" s="274"/>
      <c r="O2" s="274"/>
      <c r="P2" s="275"/>
    </row>
    <row r="3" spans="1:16" ht="30.75" customHeight="1" thickBot="1" x14ac:dyDescent="0.3">
      <c r="A3" s="47"/>
      <c r="B3" s="224"/>
      <c r="C3" s="211" t="s">
        <v>22</v>
      </c>
      <c r="D3" s="262" t="s">
        <v>25</v>
      </c>
      <c r="E3" s="263"/>
      <c r="F3" s="264"/>
      <c r="G3" s="270" t="s">
        <v>470</v>
      </c>
      <c r="H3" s="282" t="s">
        <v>380</v>
      </c>
      <c r="I3" s="282" t="s">
        <v>381</v>
      </c>
      <c r="J3" s="282" t="s">
        <v>382</v>
      </c>
      <c r="K3" s="282" t="s">
        <v>383</v>
      </c>
      <c r="L3" s="270" t="s">
        <v>400</v>
      </c>
      <c r="M3" s="265" t="str">
        <f>H3</f>
        <v>output1</v>
      </c>
      <c r="N3" s="265" t="str">
        <f>I3</f>
        <v>output2</v>
      </c>
      <c r="O3" s="265" t="str">
        <f>J3</f>
        <v>output3</v>
      </c>
      <c r="P3" s="265" t="str">
        <f>K3</f>
        <v>output4</v>
      </c>
    </row>
    <row r="4" spans="1:16" ht="40.5" customHeight="1" x14ac:dyDescent="0.25">
      <c r="B4" s="276" t="s">
        <v>452</v>
      </c>
      <c r="C4" s="278" t="s">
        <v>23</v>
      </c>
      <c r="D4" s="17"/>
      <c r="E4" s="280" t="s">
        <v>27</v>
      </c>
      <c r="F4" s="19" t="s">
        <v>469</v>
      </c>
      <c r="G4" s="271"/>
      <c r="H4" s="283"/>
      <c r="I4" s="283"/>
      <c r="J4" s="283"/>
      <c r="K4" s="283"/>
      <c r="L4" s="271"/>
      <c r="M4" s="266"/>
      <c r="N4" s="266"/>
      <c r="O4" s="266"/>
      <c r="P4" s="266"/>
    </row>
    <row r="5" spans="1:16" ht="36.75" customHeight="1" thickBot="1" x14ac:dyDescent="0.3">
      <c r="B5" s="277"/>
      <c r="C5" s="279"/>
      <c r="D5" s="18" t="s">
        <v>26</v>
      </c>
      <c r="E5" s="281"/>
      <c r="F5" s="20"/>
      <c r="G5" s="272"/>
      <c r="H5" s="284"/>
      <c r="I5" s="284"/>
      <c r="J5" s="284"/>
      <c r="K5" s="284"/>
      <c r="L5" s="272"/>
      <c r="M5" s="267"/>
      <c r="N5" s="267"/>
      <c r="O5" s="267"/>
      <c r="P5" s="267"/>
    </row>
    <row r="6" spans="1:16" ht="16.5" thickBot="1" x14ac:dyDescent="0.25">
      <c r="B6" s="225"/>
      <c r="C6" s="212"/>
      <c r="D6" s="2"/>
      <c r="E6" s="3"/>
      <c r="F6" s="4"/>
      <c r="G6" s="5"/>
      <c r="H6" s="5"/>
      <c r="I6" s="5"/>
      <c r="J6" s="5"/>
      <c r="K6" s="5"/>
      <c r="L6" s="5"/>
      <c r="M6" s="5"/>
      <c r="N6" s="5"/>
      <c r="O6" s="5"/>
      <c r="P6" s="161"/>
    </row>
    <row r="7" spans="1:16" ht="15.75" x14ac:dyDescent="0.2">
      <c r="B7" s="226"/>
      <c r="C7" s="213" t="s">
        <v>483</v>
      </c>
      <c r="D7" s="6"/>
      <c r="E7" s="7"/>
      <c r="F7" s="8"/>
      <c r="G7" s="34"/>
      <c r="H7" s="34"/>
      <c r="I7" s="34"/>
      <c r="J7" s="34"/>
      <c r="K7" s="34"/>
      <c r="L7" s="34"/>
      <c r="M7" s="34"/>
      <c r="N7" s="34"/>
      <c r="O7" s="162"/>
      <c r="P7" s="162"/>
    </row>
    <row r="8" spans="1:16" x14ac:dyDescent="0.2">
      <c r="A8" s="51"/>
      <c r="B8" s="227" t="s">
        <v>89</v>
      </c>
      <c r="C8" s="214" t="s">
        <v>384</v>
      </c>
      <c r="D8" s="53" t="s">
        <v>33</v>
      </c>
      <c r="E8" s="27">
        <v>4.75</v>
      </c>
      <c r="F8" s="28">
        <v>5000</v>
      </c>
      <c r="G8" s="23">
        <f t="shared" ref="G8:G14" si="0">ROUND(E8*F8, -3)</f>
        <v>24000</v>
      </c>
      <c r="H8" s="186">
        <v>0.2</v>
      </c>
      <c r="I8" s="186">
        <v>0.3</v>
      </c>
      <c r="J8" s="180">
        <v>0.3</v>
      </c>
      <c r="K8" s="186">
        <v>0.2</v>
      </c>
      <c r="L8" s="194">
        <f>SUM(H8:K8)</f>
        <v>1</v>
      </c>
      <c r="M8" s="193">
        <f>$G8*H8</f>
        <v>4800</v>
      </c>
      <c r="N8" s="193">
        <f>$G8*I8</f>
        <v>7200</v>
      </c>
      <c r="O8" s="193">
        <f>$G8*J8</f>
        <v>7200</v>
      </c>
      <c r="P8" s="193">
        <f>$G8*K8</f>
        <v>4800</v>
      </c>
    </row>
    <row r="9" spans="1:16" x14ac:dyDescent="0.2">
      <c r="A9" s="51"/>
      <c r="B9" s="227" t="s">
        <v>87</v>
      </c>
      <c r="C9" s="214" t="s">
        <v>385</v>
      </c>
      <c r="D9" s="53" t="s">
        <v>33</v>
      </c>
      <c r="E9" s="27">
        <v>4.75</v>
      </c>
      <c r="F9" s="28">
        <v>5000</v>
      </c>
      <c r="G9" s="23">
        <f t="shared" si="0"/>
        <v>24000</v>
      </c>
      <c r="H9" s="186">
        <v>0.2</v>
      </c>
      <c r="I9" s="186">
        <v>0.3</v>
      </c>
      <c r="J9" s="186">
        <v>0.1</v>
      </c>
      <c r="K9" s="186">
        <v>0.4</v>
      </c>
      <c r="L9" s="194">
        <f t="shared" ref="L9:L23" si="1">SUM(H9:K9)</f>
        <v>1</v>
      </c>
      <c r="M9" s="193">
        <f t="shared" ref="M9:M23" si="2">$G9*H9</f>
        <v>4800</v>
      </c>
      <c r="N9" s="193">
        <f t="shared" ref="N9:N23" si="3">$G9*I9</f>
        <v>7200</v>
      </c>
      <c r="O9" s="193">
        <f t="shared" ref="O9:O23" si="4">$G9*J9</f>
        <v>2400</v>
      </c>
      <c r="P9" s="193">
        <f t="shared" ref="P9:P23" si="5">$G9*K9</f>
        <v>9600</v>
      </c>
    </row>
    <row r="10" spans="1:16" x14ac:dyDescent="0.2">
      <c r="A10" s="51"/>
      <c r="B10" s="227" t="s">
        <v>89</v>
      </c>
      <c r="C10" s="214" t="s">
        <v>386</v>
      </c>
      <c r="D10" s="53" t="s">
        <v>33</v>
      </c>
      <c r="E10" s="27">
        <v>4.75</v>
      </c>
      <c r="F10" s="28">
        <v>5000</v>
      </c>
      <c r="G10" s="23">
        <f t="shared" si="0"/>
        <v>24000</v>
      </c>
      <c r="H10" s="186">
        <v>0.2</v>
      </c>
      <c r="I10" s="186">
        <v>0.3</v>
      </c>
      <c r="J10" s="186">
        <v>0.1</v>
      </c>
      <c r="K10" s="186">
        <v>0.4</v>
      </c>
      <c r="L10" s="194">
        <f t="shared" si="1"/>
        <v>1</v>
      </c>
      <c r="M10" s="193">
        <f t="shared" si="2"/>
        <v>4800</v>
      </c>
      <c r="N10" s="193">
        <f t="shared" si="3"/>
        <v>7200</v>
      </c>
      <c r="O10" s="193">
        <f t="shared" si="4"/>
        <v>2400</v>
      </c>
      <c r="P10" s="193">
        <f t="shared" si="5"/>
        <v>9600</v>
      </c>
    </row>
    <row r="11" spans="1:16" x14ac:dyDescent="0.2">
      <c r="A11" s="51"/>
      <c r="B11" s="227" t="s">
        <v>89</v>
      </c>
      <c r="C11" s="214" t="s">
        <v>387</v>
      </c>
      <c r="D11" s="53" t="s">
        <v>33</v>
      </c>
      <c r="E11" s="27">
        <v>4.75</v>
      </c>
      <c r="F11" s="28">
        <v>5000</v>
      </c>
      <c r="G11" s="23">
        <f t="shared" si="0"/>
        <v>24000</v>
      </c>
      <c r="H11" s="186">
        <v>0.2</v>
      </c>
      <c r="I11" s="186">
        <v>0.3</v>
      </c>
      <c r="J11" s="186">
        <v>0.1</v>
      </c>
      <c r="K11" s="186">
        <v>0.4</v>
      </c>
      <c r="L11" s="194">
        <f t="shared" si="1"/>
        <v>1</v>
      </c>
      <c r="M11" s="193">
        <f t="shared" si="2"/>
        <v>4800</v>
      </c>
      <c r="N11" s="193">
        <f t="shared" si="3"/>
        <v>7200</v>
      </c>
      <c r="O11" s="193">
        <f t="shared" si="4"/>
        <v>2400</v>
      </c>
      <c r="P11" s="193">
        <f t="shared" si="5"/>
        <v>9600</v>
      </c>
    </row>
    <row r="12" spans="1:16" x14ac:dyDescent="0.2">
      <c r="A12" s="51"/>
      <c r="B12" s="227" t="s">
        <v>89</v>
      </c>
      <c r="C12" s="214" t="s">
        <v>388</v>
      </c>
      <c r="D12" s="53" t="s">
        <v>33</v>
      </c>
      <c r="E12" s="27">
        <v>4.75</v>
      </c>
      <c r="F12" s="28">
        <v>5000</v>
      </c>
      <c r="G12" s="23">
        <f t="shared" si="0"/>
        <v>24000</v>
      </c>
      <c r="H12" s="186">
        <v>0.2</v>
      </c>
      <c r="I12" s="186">
        <v>0.3</v>
      </c>
      <c r="J12" s="186">
        <v>0.1</v>
      </c>
      <c r="K12" s="186">
        <v>0.4</v>
      </c>
      <c r="L12" s="194">
        <f t="shared" si="1"/>
        <v>1</v>
      </c>
      <c r="M12" s="193">
        <f t="shared" si="2"/>
        <v>4800</v>
      </c>
      <c r="N12" s="193">
        <f t="shared" si="3"/>
        <v>7200</v>
      </c>
      <c r="O12" s="193">
        <f t="shared" si="4"/>
        <v>2400</v>
      </c>
      <c r="P12" s="193">
        <f t="shared" si="5"/>
        <v>9600</v>
      </c>
    </row>
    <row r="13" spans="1:16" x14ac:dyDescent="0.2">
      <c r="A13" s="51"/>
      <c r="B13" s="227" t="s">
        <v>87</v>
      </c>
      <c r="C13" s="214" t="s">
        <v>389</v>
      </c>
      <c r="D13" s="53" t="s">
        <v>33</v>
      </c>
      <c r="E13" s="27">
        <v>4.75</v>
      </c>
      <c r="F13" s="28">
        <v>5000</v>
      </c>
      <c r="G13" s="23">
        <f t="shared" si="0"/>
        <v>24000</v>
      </c>
      <c r="H13" s="186">
        <v>0.2</v>
      </c>
      <c r="I13" s="186">
        <v>0.3</v>
      </c>
      <c r="J13" s="186">
        <v>0.1</v>
      </c>
      <c r="K13" s="186">
        <v>0.4</v>
      </c>
      <c r="L13" s="194">
        <f t="shared" si="1"/>
        <v>1</v>
      </c>
      <c r="M13" s="193">
        <f t="shared" si="2"/>
        <v>4800</v>
      </c>
      <c r="N13" s="193">
        <f t="shared" si="3"/>
        <v>7200</v>
      </c>
      <c r="O13" s="193">
        <f t="shared" si="4"/>
        <v>2400</v>
      </c>
      <c r="P13" s="193">
        <f t="shared" si="5"/>
        <v>9600</v>
      </c>
    </row>
    <row r="14" spans="1:16" x14ac:dyDescent="0.2">
      <c r="A14" s="51"/>
      <c r="B14" s="227" t="s">
        <v>87</v>
      </c>
      <c r="C14" s="214" t="s">
        <v>390</v>
      </c>
      <c r="D14" s="53" t="s">
        <v>33</v>
      </c>
      <c r="E14" s="27">
        <v>4.75</v>
      </c>
      <c r="F14" s="28">
        <v>5000</v>
      </c>
      <c r="G14" s="23">
        <f t="shared" si="0"/>
        <v>24000</v>
      </c>
      <c r="H14" s="186">
        <v>0.2</v>
      </c>
      <c r="I14" s="186">
        <v>0.3</v>
      </c>
      <c r="J14" s="186">
        <v>0.1</v>
      </c>
      <c r="K14" s="186">
        <v>0.4</v>
      </c>
      <c r="L14" s="194">
        <f t="shared" si="1"/>
        <v>1</v>
      </c>
      <c r="M14" s="193">
        <f t="shared" si="2"/>
        <v>4800</v>
      </c>
      <c r="N14" s="193">
        <f t="shared" si="3"/>
        <v>7200</v>
      </c>
      <c r="O14" s="193">
        <f t="shared" si="4"/>
        <v>2400</v>
      </c>
      <c r="P14" s="193">
        <f t="shared" si="5"/>
        <v>9600</v>
      </c>
    </row>
    <row r="15" spans="1:16" x14ac:dyDescent="0.2">
      <c r="A15" s="51"/>
      <c r="B15" s="227" t="s">
        <v>88</v>
      </c>
      <c r="C15" s="214" t="s">
        <v>391</v>
      </c>
      <c r="D15" s="53" t="s">
        <v>33</v>
      </c>
      <c r="E15" s="27">
        <v>5</v>
      </c>
      <c r="F15" s="28">
        <v>4000</v>
      </c>
      <c r="G15" s="23">
        <f t="shared" ref="G15:G23" si="6">ROUND(E15*F15, -3)</f>
        <v>20000</v>
      </c>
      <c r="H15" s="186">
        <v>0.2</v>
      </c>
      <c r="I15" s="186">
        <v>0.3</v>
      </c>
      <c r="J15" s="186">
        <v>0.1</v>
      </c>
      <c r="K15" s="186">
        <v>0.4</v>
      </c>
      <c r="L15" s="194">
        <f t="shared" si="1"/>
        <v>1</v>
      </c>
      <c r="M15" s="193">
        <f t="shared" si="2"/>
        <v>4000</v>
      </c>
      <c r="N15" s="193">
        <f t="shared" si="3"/>
        <v>6000</v>
      </c>
      <c r="O15" s="193">
        <f t="shared" si="4"/>
        <v>2000</v>
      </c>
      <c r="P15" s="193">
        <f t="shared" si="5"/>
        <v>8000</v>
      </c>
    </row>
    <row r="16" spans="1:16" x14ac:dyDescent="0.2">
      <c r="A16" s="51"/>
      <c r="B16" s="227" t="s">
        <v>88</v>
      </c>
      <c r="C16" s="214" t="s">
        <v>392</v>
      </c>
      <c r="D16" s="53" t="s">
        <v>33</v>
      </c>
      <c r="E16" s="27">
        <v>5</v>
      </c>
      <c r="F16" s="28">
        <v>4000</v>
      </c>
      <c r="G16" s="23">
        <f t="shared" si="6"/>
        <v>20000</v>
      </c>
      <c r="H16" s="186">
        <v>0.2</v>
      </c>
      <c r="I16" s="186">
        <v>0.3</v>
      </c>
      <c r="J16" s="186">
        <v>0.1</v>
      </c>
      <c r="K16" s="186">
        <v>0.4</v>
      </c>
      <c r="L16" s="194">
        <f t="shared" si="1"/>
        <v>1</v>
      </c>
      <c r="M16" s="193">
        <f t="shared" si="2"/>
        <v>4000</v>
      </c>
      <c r="N16" s="193">
        <f t="shared" si="3"/>
        <v>6000</v>
      </c>
      <c r="O16" s="193">
        <f t="shared" si="4"/>
        <v>2000</v>
      </c>
      <c r="P16" s="193">
        <f t="shared" si="5"/>
        <v>8000</v>
      </c>
    </row>
    <row r="17" spans="1:16" x14ac:dyDescent="0.2">
      <c r="B17" s="227" t="s">
        <v>89</v>
      </c>
      <c r="C17" s="214" t="s">
        <v>393</v>
      </c>
      <c r="D17" s="53" t="s">
        <v>33</v>
      </c>
      <c r="E17" s="27">
        <v>5</v>
      </c>
      <c r="F17" s="28">
        <v>4000</v>
      </c>
      <c r="G17" s="23">
        <f t="shared" si="6"/>
        <v>20000</v>
      </c>
      <c r="H17" s="186">
        <v>0.2</v>
      </c>
      <c r="I17" s="186">
        <v>0.3</v>
      </c>
      <c r="J17" s="186">
        <v>0.1</v>
      </c>
      <c r="K17" s="186">
        <v>0.4</v>
      </c>
      <c r="L17" s="194">
        <f t="shared" si="1"/>
        <v>1</v>
      </c>
      <c r="M17" s="193">
        <f t="shared" si="2"/>
        <v>4000</v>
      </c>
      <c r="N17" s="193">
        <f t="shared" si="3"/>
        <v>6000</v>
      </c>
      <c r="O17" s="193">
        <f t="shared" si="4"/>
        <v>2000</v>
      </c>
      <c r="P17" s="193">
        <f t="shared" si="5"/>
        <v>8000</v>
      </c>
    </row>
    <row r="18" spans="1:16" x14ac:dyDescent="0.2">
      <c r="A18" s="51"/>
      <c r="B18" s="227" t="s">
        <v>87</v>
      </c>
      <c r="C18" s="214" t="s">
        <v>394</v>
      </c>
      <c r="D18" s="53" t="s">
        <v>33</v>
      </c>
      <c r="E18" s="27">
        <v>5</v>
      </c>
      <c r="F18" s="28">
        <v>4000</v>
      </c>
      <c r="G18" s="23">
        <f t="shared" si="6"/>
        <v>20000</v>
      </c>
      <c r="H18" s="186">
        <v>0.2</v>
      </c>
      <c r="I18" s="186">
        <v>0.3</v>
      </c>
      <c r="J18" s="186">
        <v>0.1</v>
      </c>
      <c r="K18" s="186">
        <v>0.4</v>
      </c>
      <c r="L18" s="194">
        <f t="shared" si="1"/>
        <v>1</v>
      </c>
      <c r="M18" s="193">
        <f t="shared" si="2"/>
        <v>4000</v>
      </c>
      <c r="N18" s="193">
        <f t="shared" si="3"/>
        <v>6000</v>
      </c>
      <c r="O18" s="193">
        <f t="shared" si="4"/>
        <v>2000</v>
      </c>
      <c r="P18" s="193">
        <f t="shared" si="5"/>
        <v>8000</v>
      </c>
    </row>
    <row r="19" spans="1:16" x14ac:dyDescent="0.2">
      <c r="A19" s="51"/>
      <c r="B19" s="227" t="s">
        <v>89</v>
      </c>
      <c r="C19" s="214" t="s">
        <v>395</v>
      </c>
      <c r="D19" s="53" t="s">
        <v>33</v>
      </c>
      <c r="E19" s="27">
        <v>6</v>
      </c>
      <c r="F19" s="28">
        <v>3000</v>
      </c>
      <c r="G19" s="23">
        <f t="shared" si="6"/>
        <v>18000</v>
      </c>
      <c r="H19" s="186">
        <v>0.2</v>
      </c>
      <c r="I19" s="186">
        <v>0.3</v>
      </c>
      <c r="J19" s="186">
        <v>0.1</v>
      </c>
      <c r="K19" s="186">
        <v>0.4</v>
      </c>
      <c r="L19" s="194">
        <f t="shared" si="1"/>
        <v>1</v>
      </c>
      <c r="M19" s="193">
        <f t="shared" si="2"/>
        <v>3600</v>
      </c>
      <c r="N19" s="193">
        <f t="shared" si="3"/>
        <v>5400</v>
      </c>
      <c r="O19" s="193">
        <f t="shared" si="4"/>
        <v>1800</v>
      </c>
      <c r="P19" s="193">
        <f t="shared" si="5"/>
        <v>7200</v>
      </c>
    </row>
    <row r="20" spans="1:16" x14ac:dyDescent="0.2">
      <c r="A20" s="51"/>
      <c r="B20" s="227" t="s">
        <v>89</v>
      </c>
      <c r="C20" s="214" t="s">
        <v>396</v>
      </c>
      <c r="D20" s="53" t="s">
        <v>33</v>
      </c>
      <c r="E20" s="27">
        <v>6</v>
      </c>
      <c r="F20" s="28">
        <v>3000</v>
      </c>
      <c r="G20" s="23">
        <f t="shared" si="6"/>
        <v>18000</v>
      </c>
      <c r="H20" s="186">
        <v>0.2</v>
      </c>
      <c r="I20" s="186">
        <v>0.3</v>
      </c>
      <c r="J20" s="186">
        <v>0.1</v>
      </c>
      <c r="K20" s="186">
        <v>0.4</v>
      </c>
      <c r="L20" s="194">
        <f t="shared" si="1"/>
        <v>1</v>
      </c>
      <c r="M20" s="193">
        <f t="shared" si="2"/>
        <v>3600</v>
      </c>
      <c r="N20" s="193">
        <f t="shared" si="3"/>
        <v>5400</v>
      </c>
      <c r="O20" s="193">
        <f t="shared" si="4"/>
        <v>1800</v>
      </c>
      <c r="P20" s="193">
        <f t="shared" si="5"/>
        <v>7200</v>
      </c>
    </row>
    <row r="21" spans="1:16" x14ac:dyDescent="0.2">
      <c r="A21" s="51"/>
      <c r="B21" s="227" t="s">
        <v>87</v>
      </c>
      <c r="C21" s="214" t="s">
        <v>397</v>
      </c>
      <c r="D21" s="53" t="s">
        <v>33</v>
      </c>
      <c r="E21" s="27">
        <v>6</v>
      </c>
      <c r="F21" s="28">
        <v>3000</v>
      </c>
      <c r="G21" s="23">
        <f t="shared" si="6"/>
        <v>18000</v>
      </c>
      <c r="H21" s="186">
        <v>0.2</v>
      </c>
      <c r="I21" s="186">
        <v>0.3</v>
      </c>
      <c r="J21" s="186">
        <v>0.1</v>
      </c>
      <c r="K21" s="186">
        <v>0.4</v>
      </c>
      <c r="L21" s="194">
        <f t="shared" si="1"/>
        <v>1</v>
      </c>
      <c r="M21" s="193">
        <f t="shared" si="2"/>
        <v>3600</v>
      </c>
      <c r="N21" s="193">
        <f t="shared" si="3"/>
        <v>5400</v>
      </c>
      <c r="O21" s="193">
        <f t="shared" si="4"/>
        <v>1800</v>
      </c>
      <c r="P21" s="193">
        <f t="shared" si="5"/>
        <v>7200</v>
      </c>
    </row>
    <row r="22" spans="1:16" x14ac:dyDescent="0.2">
      <c r="A22" s="51"/>
      <c r="B22" s="227" t="s">
        <v>89</v>
      </c>
      <c r="C22" s="214" t="s">
        <v>398</v>
      </c>
      <c r="D22" s="53" t="s">
        <v>33</v>
      </c>
      <c r="E22" s="27">
        <v>6</v>
      </c>
      <c r="F22" s="28">
        <v>3000</v>
      </c>
      <c r="G22" s="23">
        <f t="shared" si="6"/>
        <v>18000</v>
      </c>
      <c r="H22" s="186">
        <v>0.2</v>
      </c>
      <c r="I22" s="186">
        <v>0.3</v>
      </c>
      <c r="J22" s="186">
        <v>0.1</v>
      </c>
      <c r="K22" s="186">
        <v>0.4</v>
      </c>
      <c r="L22" s="194">
        <f t="shared" si="1"/>
        <v>1</v>
      </c>
      <c r="M22" s="193">
        <f t="shared" si="2"/>
        <v>3600</v>
      </c>
      <c r="N22" s="193">
        <f t="shared" si="3"/>
        <v>5400</v>
      </c>
      <c r="O22" s="193">
        <f t="shared" si="4"/>
        <v>1800</v>
      </c>
      <c r="P22" s="193">
        <f t="shared" si="5"/>
        <v>7200</v>
      </c>
    </row>
    <row r="23" spans="1:16" x14ac:dyDescent="0.2">
      <c r="B23" s="227" t="s">
        <v>89</v>
      </c>
      <c r="C23" s="214" t="s">
        <v>399</v>
      </c>
      <c r="D23" s="53" t="s">
        <v>33</v>
      </c>
      <c r="E23" s="27">
        <v>6</v>
      </c>
      <c r="F23" s="28">
        <v>3000</v>
      </c>
      <c r="G23" s="23">
        <f t="shared" si="6"/>
        <v>18000</v>
      </c>
      <c r="H23" s="186">
        <v>0.2</v>
      </c>
      <c r="I23" s="186">
        <v>0.3</v>
      </c>
      <c r="J23" s="186">
        <v>0.1</v>
      </c>
      <c r="K23" s="186">
        <v>0.4</v>
      </c>
      <c r="L23" s="194">
        <f t="shared" si="1"/>
        <v>1</v>
      </c>
      <c r="M23" s="193">
        <f t="shared" si="2"/>
        <v>3600</v>
      </c>
      <c r="N23" s="193">
        <f t="shared" si="3"/>
        <v>5400</v>
      </c>
      <c r="O23" s="193">
        <f t="shared" si="4"/>
        <v>1800</v>
      </c>
      <c r="P23" s="193">
        <f t="shared" si="5"/>
        <v>7200</v>
      </c>
    </row>
    <row r="24" spans="1:16" ht="16.5" thickBot="1" x14ac:dyDescent="0.25">
      <c r="B24" s="228"/>
      <c r="C24" s="215" t="s">
        <v>491</v>
      </c>
      <c r="D24" s="9"/>
      <c r="E24" s="10"/>
      <c r="F24" s="11"/>
      <c r="G24" s="195">
        <f>SUM(G8:G23)</f>
        <v>338000</v>
      </c>
      <c r="H24" s="181"/>
      <c r="I24" s="181"/>
      <c r="J24" s="181"/>
      <c r="K24" s="181"/>
      <c r="L24" s="181"/>
      <c r="M24" s="181"/>
      <c r="N24" s="181"/>
      <c r="O24" s="182"/>
      <c r="P24" s="181"/>
    </row>
    <row r="25" spans="1:16" ht="16.5" thickBot="1" x14ac:dyDescent="0.25">
      <c r="B25" s="229"/>
      <c r="C25" s="216"/>
      <c r="D25" s="13"/>
      <c r="E25" s="14"/>
      <c r="F25" s="15"/>
      <c r="G25" s="31"/>
      <c r="H25" s="183"/>
      <c r="I25" s="183"/>
      <c r="J25" s="184"/>
      <c r="K25" s="183"/>
      <c r="L25" s="183"/>
      <c r="M25" s="183"/>
      <c r="N25" s="184"/>
      <c r="O25" s="185"/>
      <c r="P25" s="185"/>
    </row>
    <row r="26" spans="1:16" ht="15.75" x14ac:dyDescent="0.2">
      <c r="B26" s="226"/>
      <c r="C26" s="217" t="s">
        <v>30</v>
      </c>
      <c r="D26" s="6"/>
      <c r="E26" s="7"/>
      <c r="F26" s="8"/>
      <c r="G26" s="34"/>
      <c r="H26" s="189"/>
      <c r="I26" s="189"/>
      <c r="J26" s="190"/>
      <c r="K26" s="189"/>
      <c r="L26" s="189"/>
      <c r="M26" s="189"/>
      <c r="N26" s="190"/>
      <c r="O26" s="191"/>
      <c r="P26" s="188"/>
    </row>
    <row r="27" spans="1:16" x14ac:dyDescent="0.2">
      <c r="B27" s="227" t="s">
        <v>87</v>
      </c>
      <c r="C27" s="214" t="s">
        <v>402</v>
      </c>
      <c r="D27" s="21" t="s">
        <v>93</v>
      </c>
      <c r="E27" s="27">
        <v>5</v>
      </c>
      <c r="F27" s="28">
        <v>1000</v>
      </c>
      <c r="G27" s="23">
        <f t="shared" ref="G27:G36" si="7">E27*F27</f>
        <v>5000</v>
      </c>
      <c r="H27" s="186">
        <v>0.2</v>
      </c>
      <c r="I27" s="186">
        <v>0.3</v>
      </c>
      <c r="J27" s="186">
        <v>0.1</v>
      </c>
      <c r="K27" s="186">
        <v>0.4</v>
      </c>
      <c r="L27" s="194">
        <f>SUM(H27:K27)</f>
        <v>1</v>
      </c>
      <c r="M27" s="193">
        <f>$G27*H27</f>
        <v>1000</v>
      </c>
      <c r="N27" s="193">
        <f>$G27*I27</f>
        <v>1500</v>
      </c>
      <c r="O27" s="193">
        <f>$G27*J27</f>
        <v>500</v>
      </c>
      <c r="P27" s="193">
        <f>$G27*K27</f>
        <v>2000</v>
      </c>
    </row>
    <row r="28" spans="1:16" x14ac:dyDescent="0.2">
      <c r="A28" s="51"/>
      <c r="B28" s="227" t="s">
        <v>87</v>
      </c>
      <c r="C28" s="214" t="s">
        <v>403</v>
      </c>
      <c r="D28" s="21" t="s">
        <v>93</v>
      </c>
      <c r="E28" s="27">
        <v>5</v>
      </c>
      <c r="F28" s="28">
        <v>1000</v>
      </c>
      <c r="G28" s="23">
        <f t="shared" si="7"/>
        <v>5000</v>
      </c>
      <c r="H28" s="186">
        <v>0.2</v>
      </c>
      <c r="I28" s="186">
        <v>0.3</v>
      </c>
      <c r="J28" s="186">
        <v>0.1</v>
      </c>
      <c r="K28" s="186">
        <v>0.4</v>
      </c>
      <c r="L28" s="194">
        <f t="shared" ref="L28:L36" si="8">SUM(H28:K28)</f>
        <v>1</v>
      </c>
      <c r="M28" s="193">
        <f t="shared" ref="M28:M36" si="9">$G28*H28</f>
        <v>1000</v>
      </c>
      <c r="N28" s="193">
        <f t="shared" ref="N28:N36" si="10">$G28*I28</f>
        <v>1500</v>
      </c>
      <c r="O28" s="193">
        <f t="shared" ref="O28:O36" si="11">$G28*J28</f>
        <v>500</v>
      </c>
      <c r="P28" s="193">
        <f t="shared" ref="P28:P36" si="12">$G28*K28</f>
        <v>2000</v>
      </c>
    </row>
    <row r="29" spans="1:16" x14ac:dyDescent="0.2">
      <c r="A29" s="51"/>
      <c r="B29" s="227" t="s">
        <v>87</v>
      </c>
      <c r="C29" s="214" t="s">
        <v>404</v>
      </c>
      <c r="D29" s="21" t="s">
        <v>93</v>
      </c>
      <c r="E29" s="27">
        <v>5</v>
      </c>
      <c r="F29" s="28">
        <v>1000</v>
      </c>
      <c r="G29" s="23">
        <f t="shared" si="7"/>
        <v>5000</v>
      </c>
      <c r="H29" s="186">
        <v>0.2</v>
      </c>
      <c r="I29" s="186">
        <v>0.3</v>
      </c>
      <c r="J29" s="186">
        <v>0.1</v>
      </c>
      <c r="K29" s="186">
        <v>0.4</v>
      </c>
      <c r="L29" s="194">
        <f t="shared" si="8"/>
        <v>1</v>
      </c>
      <c r="M29" s="193">
        <f t="shared" si="9"/>
        <v>1000</v>
      </c>
      <c r="N29" s="193">
        <f t="shared" si="10"/>
        <v>1500</v>
      </c>
      <c r="O29" s="193">
        <f t="shared" si="11"/>
        <v>500</v>
      </c>
      <c r="P29" s="193">
        <f t="shared" si="12"/>
        <v>2000</v>
      </c>
    </row>
    <row r="30" spans="1:16" x14ac:dyDescent="0.2">
      <c r="A30" s="51"/>
      <c r="B30" s="227" t="s">
        <v>87</v>
      </c>
      <c r="C30" s="214" t="s">
        <v>406</v>
      </c>
      <c r="D30" s="21" t="s">
        <v>33</v>
      </c>
      <c r="E30" s="27">
        <v>5</v>
      </c>
      <c r="F30" s="28">
        <v>1000</v>
      </c>
      <c r="G30" s="23">
        <f t="shared" si="7"/>
        <v>5000</v>
      </c>
      <c r="H30" s="186">
        <v>1</v>
      </c>
      <c r="I30" s="186">
        <v>0</v>
      </c>
      <c r="J30" s="186">
        <v>0</v>
      </c>
      <c r="K30" s="186">
        <v>0</v>
      </c>
      <c r="L30" s="194">
        <f t="shared" si="8"/>
        <v>1</v>
      </c>
      <c r="M30" s="193">
        <f t="shared" si="9"/>
        <v>5000</v>
      </c>
      <c r="N30" s="193">
        <f t="shared" si="10"/>
        <v>0</v>
      </c>
      <c r="O30" s="193">
        <f t="shared" si="11"/>
        <v>0</v>
      </c>
      <c r="P30" s="193">
        <f t="shared" si="12"/>
        <v>0</v>
      </c>
    </row>
    <row r="31" spans="1:16" x14ac:dyDescent="0.2">
      <c r="A31" s="51"/>
      <c r="B31" s="227" t="s">
        <v>88</v>
      </c>
      <c r="C31" s="214" t="s">
        <v>407</v>
      </c>
      <c r="D31" s="21" t="s">
        <v>33</v>
      </c>
      <c r="E31" s="27">
        <v>5</v>
      </c>
      <c r="F31" s="28">
        <v>1000</v>
      </c>
      <c r="G31" s="23">
        <f t="shared" si="7"/>
        <v>5000</v>
      </c>
      <c r="H31" s="186">
        <v>0.2</v>
      </c>
      <c r="I31" s="186">
        <v>0.3</v>
      </c>
      <c r="J31" s="186">
        <v>0.1</v>
      </c>
      <c r="K31" s="186">
        <v>0.4</v>
      </c>
      <c r="L31" s="194">
        <f t="shared" si="8"/>
        <v>1</v>
      </c>
      <c r="M31" s="193">
        <f t="shared" si="9"/>
        <v>1000</v>
      </c>
      <c r="N31" s="193">
        <f t="shared" si="10"/>
        <v>1500</v>
      </c>
      <c r="O31" s="193">
        <f t="shared" si="11"/>
        <v>500</v>
      </c>
      <c r="P31" s="193">
        <f t="shared" si="12"/>
        <v>2000</v>
      </c>
    </row>
    <row r="32" spans="1:16" x14ac:dyDescent="0.2">
      <c r="A32" s="51"/>
      <c r="B32" s="227" t="s">
        <v>87</v>
      </c>
      <c r="C32" s="214" t="s">
        <v>408</v>
      </c>
      <c r="D32" s="22" t="s">
        <v>97</v>
      </c>
      <c r="E32" s="27">
        <v>5</v>
      </c>
      <c r="F32" s="28">
        <v>1000</v>
      </c>
      <c r="G32" s="23">
        <f t="shared" si="7"/>
        <v>5000</v>
      </c>
      <c r="H32" s="186">
        <v>0.5</v>
      </c>
      <c r="I32" s="186">
        <v>0.2</v>
      </c>
      <c r="J32" s="186">
        <v>0.2</v>
      </c>
      <c r="K32" s="186">
        <v>0.1</v>
      </c>
      <c r="L32" s="194">
        <f t="shared" si="8"/>
        <v>0.99999999999999989</v>
      </c>
      <c r="M32" s="193">
        <f t="shared" si="9"/>
        <v>2500</v>
      </c>
      <c r="N32" s="193">
        <f t="shared" si="10"/>
        <v>1000</v>
      </c>
      <c r="O32" s="193">
        <f t="shared" si="11"/>
        <v>1000</v>
      </c>
      <c r="P32" s="193">
        <f t="shared" si="12"/>
        <v>500</v>
      </c>
    </row>
    <row r="33" spans="1:16" x14ac:dyDescent="0.2">
      <c r="A33" s="51"/>
      <c r="B33" s="227" t="s">
        <v>87</v>
      </c>
      <c r="C33" s="214" t="s">
        <v>409</v>
      </c>
      <c r="D33" s="22" t="s">
        <v>97</v>
      </c>
      <c r="E33" s="27">
        <v>5</v>
      </c>
      <c r="F33" s="28">
        <v>1000</v>
      </c>
      <c r="G33" s="23">
        <f t="shared" si="7"/>
        <v>5000</v>
      </c>
      <c r="H33" s="186">
        <v>0.2</v>
      </c>
      <c r="I33" s="186">
        <v>0.3</v>
      </c>
      <c r="J33" s="186">
        <v>0.1</v>
      </c>
      <c r="K33" s="186">
        <v>0.4</v>
      </c>
      <c r="L33" s="194">
        <f t="shared" si="8"/>
        <v>1</v>
      </c>
      <c r="M33" s="193">
        <f t="shared" si="9"/>
        <v>1000</v>
      </c>
      <c r="N33" s="193">
        <f t="shared" si="10"/>
        <v>1500</v>
      </c>
      <c r="O33" s="193">
        <f t="shared" si="11"/>
        <v>500</v>
      </c>
      <c r="P33" s="193">
        <f t="shared" si="12"/>
        <v>2000</v>
      </c>
    </row>
    <row r="34" spans="1:16" x14ac:dyDescent="0.2">
      <c r="A34" s="51"/>
      <c r="B34" s="227" t="s">
        <v>87</v>
      </c>
      <c r="C34" s="214" t="s">
        <v>410</v>
      </c>
      <c r="D34" s="22" t="s">
        <v>97</v>
      </c>
      <c r="E34" s="27">
        <v>5</v>
      </c>
      <c r="F34" s="28">
        <v>1000</v>
      </c>
      <c r="G34" s="23">
        <f t="shared" si="7"/>
        <v>5000</v>
      </c>
      <c r="H34" s="186">
        <v>0.2</v>
      </c>
      <c r="I34" s="186">
        <v>0.3</v>
      </c>
      <c r="J34" s="186">
        <v>0.1</v>
      </c>
      <c r="K34" s="186">
        <v>0.4</v>
      </c>
      <c r="L34" s="194">
        <f t="shared" si="8"/>
        <v>1</v>
      </c>
      <c r="M34" s="193">
        <f t="shared" si="9"/>
        <v>1000</v>
      </c>
      <c r="N34" s="193">
        <f t="shared" si="10"/>
        <v>1500</v>
      </c>
      <c r="O34" s="193">
        <f t="shared" si="11"/>
        <v>500</v>
      </c>
      <c r="P34" s="193">
        <f t="shared" si="12"/>
        <v>2000</v>
      </c>
    </row>
    <row r="35" spans="1:16" x14ac:dyDescent="0.2">
      <c r="A35" s="51"/>
      <c r="B35" s="227" t="s">
        <v>87</v>
      </c>
      <c r="C35" s="214" t="s">
        <v>411</v>
      </c>
      <c r="D35" s="22" t="s">
        <v>97</v>
      </c>
      <c r="E35" s="27">
        <v>5</v>
      </c>
      <c r="F35" s="28">
        <v>1000</v>
      </c>
      <c r="G35" s="23">
        <f t="shared" si="7"/>
        <v>5000</v>
      </c>
      <c r="H35" s="186">
        <v>0.2</v>
      </c>
      <c r="I35" s="186">
        <v>0.3</v>
      </c>
      <c r="J35" s="186">
        <v>0.1</v>
      </c>
      <c r="K35" s="186">
        <v>0.4</v>
      </c>
      <c r="L35" s="194">
        <f t="shared" si="8"/>
        <v>1</v>
      </c>
      <c r="M35" s="193">
        <f t="shared" si="9"/>
        <v>1000</v>
      </c>
      <c r="N35" s="193">
        <f t="shared" si="10"/>
        <v>1500</v>
      </c>
      <c r="O35" s="193">
        <f t="shared" si="11"/>
        <v>500</v>
      </c>
      <c r="P35" s="193">
        <f t="shared" si="12"/>
        <v>2000</v>
      </c>
    </row>
    <row r="36" spans="1:16" x14ac:dyDescent="0.2">
      <c r="A36" s="51"/>
      <c r="B36" s="227" t="s">
        <v>88</v>
      </c>
      <c r="C36" s="214" t="s">
        <v>412</v>
      </c>
      <c r="D36" s="21" t="s">
        <v>101</v>
      </c>
      <c r="E36" s="27">
        <v>5</v>
      </c>
      <c r="F36" s="28">
        <v>1000</v>
      </c>
      <c r="G36" s="23">
        <f t="shared" si="7"/>
        <v>5000</v>
      </c>
      <c r="H36" s="186">
        <v>0.2</v>
      </c>
      <c r="I36" s="186">
        <v>0.3</v>
      </c>
      <c r="J36" s="186">
        <v>0.1</v>
      </c>
      <c r="K36" s="186">
        <v>0.4</v>
      </c>
      <c r="L36" s="194">
        <f t="shared" si="8"/>
        <v>1</v>
      </c>
      <c r="M36" s="193">
        <f t="shared" si="9"/>
        <v>1000</v>
      </c>
      <c r="N36" s="193">
        <f t="shared" si="10"/>
        <v>1500</v>
      </c>
      <c r="O36" s="193">
        <f t="shared" si="11"/>
        <v>500</v>
      </c>
      <c r="P36" s="193">
        <f t="shared" si="12"/>
        <v>2000</v>
      </c>
    </row>
    <row r="37" spans="1:16" ht="16.5" thickBot="1" x14ac:dyDescent="0.25">
      <c r="B37" s="228"/>
      <c r="C37" s="215" t="s">
        <v>490</v>
      </c>
      <c r="D37" s="9"/>
      <c r="E37" s="10"/>
      <c r="F37" s="11"/>
      <c r="G37" s="195">
        <f>SUM(G27:G36)</f>
        <v>50000</v>
      </c>
      <c r="H37" s="181"/>
      <c r="I37" s="181"/>
      <c r="J37" s="181"/>
      <c r="K37" s="181"/>
      <c r="L37" s="181"/>
      <c r="M37" s="193"/>
      <c r="N37" s="193"/>
      <c r="O37" s="193"/>
      <c r="P37" s="193"/>
    </row>
    <row r="38" spans="1:16" ht="15.75" thickBot="1" x14ac:dyDescent="0.25">
      <c r="B38" s="230"/>
      <c r="C38" s="218"/>
      <c r="D38" s="65"/>
      <c r="E38" s="29"/>
      <c r="F38" s="30"/>
      <c r="G38" s="31"/>
      <c r="H38" s="183"/>
      <c r="I38" s="183"/>
      <c r="J38" s="187"/>
      <c r="K38" s="183"/>
      <c r="L38" s="183"/>
      <c r="M38" s="183"/>
      <c r="N38" s="187"/>
      <c r="O38" s="185"/>
      <c r="P38" s="185"/>
    </row>
    <row r="39" spans="1:16" ht="15.75" x14ac:dyDescent="0.2">
      <c r="B39" s="226"/>
      <c r="C39" s="217" t="s">
        <v>484</v>
      </c>
      <c r="D39" s="6"/>
      <c r="E39" s="7"/>
      <c r="F39" s="8"/>
      <c r="G39" s="34"/>
      <c r="H39" s="189"/>
      <c r="I39" s="189"/>
      <c r="J39" s="190"/>
      <c r="K39" s="189"/>
      <c r="L39" s="189"/>
      <c r="M39" s="189"/>
      <c r="N39" s="190"/>
      <c r="O39" s="191"/>
      <c r="P39" s="188"/>
    </row>
    <row r="40" spans="1:16" x14ac:dyDescent="0.2">
      <c r="B40" s="227" t="s">
        <v>89</v>
      </c>
      <c r="C40" s="219" t="s">
        <v>405</v>
      </c>
      <c r="D40" s="44"/>
      <c r="E40" s="24">
        <v>1</v>
      </c>
      <c r="F40" s="26">
        <v>2500</v>
      </c>
      <c r="G40" s="23">
        <f t="shared" ref="G40:G45" si="13">E40*F40</f>
        <v>2500</v>
      </c>
      <c r="H40" s="186">
        <v>0</v>
      </c>
      <c r="I40" s="186">
        <v>0</v>
      </c>
      <c r="J40" s="186">
        <v>0</v>
      </c>
      <c r="K40" s="186">
        <v>0</v>
      </c>
      <c r="L40" s="194">
        <f t="shared" ref="L40:L45" si="14">SUM(H40:K40)</f>
        <v>0</v>
      </c>
      <c r="M40" s="193">
        <f t="shared" ref="M40:P44" si="15">$G40*H40</f>
        <v>0</v>
      </c>
      <c r="N40" s="193">
        <f t="shared" si="15"/>
        <v>0</v>
      </c>
      <c r="O40" s="193">
        <f t="shared" si="15"/>
        <v>0</v>
      </c>
      <c r="P40" s="193">
        <f t="shared" si="15"/>
        <v>0</v>
      </c>
    </row>
    <row r="41" spans="1:16" x14ac:dyDescent="0.2">
      <c r="A41" s="51"/>
      <c r="B41" s="227" t="s">
        <v>89</v>
      </c>
      <c r="C41" s="219" t="s">
        <v>413</v>
      </c>
      <c r="D41" s="44"/>
      <c r="E41" s="24">
        <v>1</v>
      </c>
      <c r="F41" s="26">
        <v>2500</v>
      </c>
      <c r="G41" s="23">
        <f t="shared" si="13"/>
        <v>2500</v>
      </c>
      <c r="H41" s="186">
        <v>0.2</v>
      </c>
      <c r="I41" s="186">
        <v>0.3</v>
      </c>
      <c r="J41" s="186">
        <v>0.1</v>
      </c>
      <c r="K41" s="186">
        <v>0.4</v>
      </c>
      <c r="L41" s="194">
        <f t="shared" si="14"/>
        <v>1</v>
      </c>
      <c r="M41" s="193">
        <f t="shared" si="15"/>
        <v>500</v>
      </c>
      <c r="N41" s="193">
        <f t="shared" si="15"/>
        <v>750</v>
      </c>
      <c r="O41" s="193">
        <f t="shared" si="15"/>
        <v>250</v>
      </c>
      <c r="P41" s="193">
        <f t="shared" si="15"/>
        <v>1000</v>
      </c>
    </row>
    <row r="42" spans="1:16" x14ac:dyDescent="0.2">
      <c r="A42" s="51"/>
      <c r="B42" s="227" t="s">
        <v>89</v>
      </c>
      <c r="C42" s="219" t="s">
        <v>414</v>
      </c>
      <c r="D42" s="44"/>
      <c r="E42" s="24">
        <v>1</v>
      </c>
      <c r="F42" s="26">
        <v>2500</v>
      </c>
      <c r="G42" s="23">
        <f t="shared" si="13"/>
        <v>2500</v>
      </c>
      <c r="H42" s="186">
        <v>0.2</v>
      </c>
      <c r="I42" s="186">
        <v>0.3</v>
      </c>
      <c r="J42" s="186">
        <v>0.1</v>
      </c>
      <c r="K42" s="186">
        <v>0.4</v>
      </c>
      <c r="L42" s="194">
        <f t="shared" si="14"/>
        <v>1</v>
      </c>
      <c r="M42" s="193">
        <f t="shared" si="15"/>
        <v>500</v>
      </c>
      <c r="N42" s="193">
        <f t="shared" si="15"/>
        <v>750</v>
      </c>
      <c r="O42" s="193">
        <f t="shared" si="15"/>
        <v>250</v>
      </c>
      <c r="P42" s="193">
        <f t="shared" si="15"/>
        <v>1000</v>
      </c>
    </row>
    <row r="43" spans="1:16" x14ac:dyDescent="0.2">
      <c r="A43" s="51"/>
      <c r="B43" s="227" t="s">
        <v>89</v>
      </c>
      <c r="C43" s="219" t="s">
        <v>415</v>
      </c>
      <c r="D43" s="44"/>
      <c r="E43" s="24">
        <v>1</v>
      </c>
      <c r="F43" s="26">
        <v>2500</v>
      </c>
      <c r="G43" s="23">
        <f t="shared" si="13"/>
        <v>2500</v>
      </c>
      <c r="H43" s="186">
        <v>0.2</v>
      </c>
      <c r="I43" s="186">
        <v>0.3</v>
      </c>
      <c r="J43" s="186">
        <v>0.1</v>
      </c>
      <c r="K43" s="186">
        <v>0.4</v>
      </c>
      <c r="L43" s="194">
        <f t="shared" si="14"/>
        <v>1</v>
      </c>
      <c r="M43" s="193">
        <f t="shared" si="15"/>
        <v>500</v>
      </c>
      <c r="N43" s="193">
        <f t="shared" si="15"/>
        <v>750</v>
      </c>
      <c r="O43" s="193">
        <f t="shared" si="15"/>
        <v>250</v>
      </c>
      <c r="P43" s="193">
        <f t="shared" si="15"/>
        <v>1000</v>
      </c>
    </row>
    <row r="44" spans="1:16" x14ac:dyDescent="0.2">
      <c r="A44" s="51"/>
      <c r="B44" s="227" t="s">
        <v>89</v>
      </c>
      <c r="C44" s="219" t="s">
        <v>416</v>
      </c>
      <c r="D44" s="44"/>
      <c r="E44" s="24">
        <v>1</v>
      </c>
      <c r="F44" s="26">
        <v>2500</v>
      </c>
      <c r="G44" s="23">
        <f t="shared" si="13"/>
        <v>2500</v>
      </c>
      <c r="H44" s="186">
        <v>0.2</v>
      </c>
      <c r="I44" s="186">
        <v>0.3</v>
      </c>
      <c r="J44" s="186">
        <v>0.1</v>
      </c>
      <c r="K44" s="186">
        <v>0.4</v>
      </c>
      <c r="L44" s="194">
        <f t="shared" si="14"/>
        <v>1</v>
      </c>
      <c r="M44" s="193">
        <f t="shared" si="15"/>
        <v>500</v>
      </c>
      <c r="N44" s="193">
        <f t="shared" si="15"/>
        <v>750</v>
      </c>
      <c r="O44" s="193">
        <f t="shared" si="15"/>
        <v>250</v>
      </c>
      <c r="P44" s="193">
        <f t="shared" si="15"/>
        <v>1000</v>
      </c>
    </row>
    <row r="45" spans="1:16" x14ac:dyDescent="0.2">
      <c r="B45" s="227" t="s">
        <v>89</v>
      </c>
      <c r="C45" s="220" t="s">
        <v>417</v>
      </c>
      <c r="D45" s="44"/>
      <c r="E45" s="24">
        <v>1</v>
      </c>
      <c r="F45" s="26">
        <v>2500</v>
      </c>
      <c r="G45" s="23">
        <f t="shared" si="13"/>
        <v>2500</v>
      </c>
      <c r="H45" s="186">
        <v>0.2</v>
      </c>
      <c r="I45" s="186">
        <v>0.3</v>
      </c>
      <c r="J45" s="186">
        <v>0.1</v>
      </c>
      <c r="K45" s="186">
        <v>0.4</v>
      </c>
      <c r="L45" s="194">
        <f t="shared" si="14"/>
        <v>1</v>
      </c>
      <c r="M45" s="193">
        <f>$G45*H45</f>
        <v>500</v>
      </c>
      <c r="N45" s="193">
        <f>$G45*I45</f>
        <v>750</v>
      </c>
      <c r="O45" s="193">
        <f>$G45*J45</f>
        <v>250</v>
      </c>
      <c r="P45" s="193">
        <f>$G45*K45</f>
        <v>1000</v>
      </c>
    </row>
    <row r="46" spans="1:16" x14ac:dyDescent="0.2">
      <c r="A46" s="51"/>
      <c r="B46" s="227" t="s">
        <v>89</v>
      </c>
      <c r="C46" s="220" t="s">
        <v>418</v>
      </c>
      <c r="D46" s="44"/>
      <c r="E46" s="24">
        <v>1</v>
      </c>
      <c r="F46" s="26">
        <v>2500</v>
      </c>
      <c r="G46" s="23">
        <f t="shared" ref="G46:G60" si="16">E46*F46</f>
        <v>2500</v>
      </c>
      <c r="H46" s="186">
        <v>0.2</v>
      </c>
      <c r="I46" s="186">
        <v>0.3</v>
      </c>
      <c r="J46" s="186">
        <v>0.1</v>
      </c>
      <c r="K46" s="186">
        <v>0.4</v>
      </c>
      <c r="L46" s="194">
        <f t="shared" ref="L46:L77" si="17">SUM(H46:K46)</f>
        <v>1</v>
      </c>
      <c r="M46" s="193">
        <f t="shared" ref="M46:M77" si="18">$G46*H46</f>
        <v>500</v>
      </c>
      <c r="N46" s="193">
        <f t="shared" ref="N46:N77" si="19">$G46*I46</f>
        <v>750</v>
      </c>
      <c r="O46" s="193">
        <f t="shared" ref="O46:O77" si="20">$G46*J46</f>
        <v>250</v>
      </c>
      <c r="P46" s="193">
        <f t="shared" ref="P46:P77" si="21">$G46*K46</f>
        <v>1000</v>
      </c>
    </row>
    <row r="47" spans="1:16" x14ac:dyDescent="0.2">
      <c r="A47" s="51"/>
      <c r="B47" s="227" t="s">
        <v>89</v>
      </c>
      <c r="C47" s="220" t="s">
        <v>419</v>
      </c>
      <c r="D47" s="44"/>
      <c r="E47" s="24">
        <v>1</v>
      </c>
      <c r="F47" s="26">
        <v>2500</v>
      </c>
      <c r="G47" s="23">
        <f t="shared" si="16"/>
        <v>2500</v>
      </c>
      <c r="H47" s="186">
        <v>0.2</v>
      </c>
      <c r="I47" s="186">
        <v>0.3</v>
      </c>
      <c r="J47" s="186">
        <v>0.1</v>
      </c>
      <c r="K47" s="186">
        <v>0.4</v>
      </c>
      <c r="L47" s="194">
        <f t="shared" si="17"/>
        <v>1</v>
      </c>
      <c r="M47" s="193">
        <f t="shared" si="18"/>
        <v>500</v>
      </c>
      <c r="N47" s="193">
        <f t="shared" si="19"/>
        <v>750</v>
      </c>
      <c r="O47" s="193">
        <f t="shared" si="20"/>
        <v>250</v>
      </c>
      <c r="P47" s="193">
        <f t="shared" si="21"/>
        <v>1000</v>
      </c>
    </row>
    <row r="48" spans="1:16" x14ac:dyDescent="0.2">
      <c r="A48" s="51"/>
      <c r="B48" s="227" t="s">
        <v>89</v>
      </c>
      <c r="C48" s="220" t="s">
        <v>420</v>
      </c>
      <c r="D48" s="44"/>
      <c r="E48" s="24">
        <v>1</v>
      </c>
      <c r="F48" s="26">
        <v>2500</v>
      </c>
      <c r="G48" s="23">
        <f t="shared" si="16"/>
        <v>2500</v>
      </c>
      <c r="H48" s="186">
        <v>0.2</v>
      </c>
      <c r="I48" s="186">
        <v>0.3</v>
      </c>
      <c r="J48" s="186">
        <v>0.1</v>
      </c>
      <c r="K48" s="186">
        <v>0.4</v>
      </c>
      <c r="L48" s="194">
        <f t="shared" si="17"/>
        <v>1</v>
      </c>
      <c r="M48" s="193">
        <f t="shared" si="18"/>
        <v>500</v>
      </c>
      <c r="N48" s="193">
        <f t="shared" si="19"/>
        <v>750</v>
      </c>
      <c r="O48" s="193">
        <f t="shared" si="20"/>
        <v>250</v>
      </c>
      <c r="P48" s="193">
        <f t="shared" si="21"/>
        <v>1000</v>
      </c>
    </row>
    <row r="49" spans="1:16" x14ac:dyDescent="0.2">
      <c r="A49" s="51"/>
      <c r="B49" s="227" t="s">
        <v>89</v>
      </c>
      <c r="C49" s="220" t="s">
        <v>421</v>
      </c>
      <c r="D49" s="44"/>
      <c r="E49" s="24">
        <v>1</v>
      </c>
      <c r="F49" s="26">
        <v>2500</v>
      </c>
      <c r="G49" s="23">
        <f t="shared" si="16"/>
        <v>2500</v>
      </c>
      <c r="H49" s="186">
        <v>0.2</v>
      </c>
      <c r="I49" s="186">
        <v>0.3</v>
      </c>
      <c r="J49" s="186">
        <v>0.1</v>
      </c>
      <c r="K49" s="186">
        <v>0.4</v>
      </c>
      <c r="L49" s="194">
        <f t="shared" si="17"/>
        <v>1</v>
      </c>
      <c r="M49" s="193">
        <f t="shared" si="18"/>
        <v>500</v>
      </c>
      <c r="N49" s="193">
        <f t="shared" si="19"/>
        <v>750</v>
      </c>
      <c r="O49" s="193">
        <f t="shared" si="20"/>
        <v>250</v>
      </c>
      <c r="P49" s="193">
        <f t="shared" si="21"/>
        <v>1000</v>
      </c>
    </row>
    <row r="50" spans="1:16" x14ac:dyDescent="0.2">
      <c r="B50" s="227" t="s">
        <v>89</v>
      </c>
      <c r="C50" s="220" t="s">
        <v>422</v>
      </c>
      <c r="D50" s="44"/>
      <c r="E50" s="24">
        <v>1</v>
      </c>
      <c r="F50" s="26">
        <v>2500</v>
      </c>
      <c r="G50" s="23">
        <f t="shared" si="16"/>
        <v>2500</v>
      </c>
      <c r="H50" s="186">
        <v>0.2</v>
      </c>
      <c r="I50" s="186">
        <v>0.3</v>
      </c>
      <c r="J50" s="186">
        <v>0.1</v>
      </c>
      <c r="K50" s="186">
        <v>0.4</v>
      </c>
      <c r="L50" s="194">
        <f t="shared" si="17"/>
        <v>1</v>
      </c>
      <c r="M50" s="193">
        <f t="shared" si="18"/>
        <v>500</v>
      </c>
      <c r="N50" s="193">
        <f t="shared" si="19"/>
        <v>750</v>
      </c>
      <c r="O50" s="193">
        <f t="shared" si="20"/>
        <v>250</v>
      </c>
      <c r="P50" s="193">
        <f t="shared" si="21"/>
        <v>1000</v>
      </c>
    </row>
    <row r="51" spans="1:16" x14ac:dyDescent="0.2">
      <c r="A51" s="51"/>
      <c r="B51" s="227" t="s">
        <v>89</v>
      </c>
      <c r="C51" s="220" t="s">
        <v>423</v>
      </c>
      <c r="D51" s="44"/>
      <c r="E51" s="24">
        <v>1</v>
      </c>
      <c r="F51" s="26">
        <v>2500</v>
      </c>
      <c r="G51" s="23">
        <f t="shared" si="16"/>
        <v>2500</v>
      </c>
      <c r="H51" s="186">
        <v>0.2</v>
      </c>
      <c r="I51" s="186">
        <v>0.3</v>
      </c>
      <c r="J51" s="186">
        <v>0.1</v>
      </c>
      <c r="K51" s="186">
        <v>0.4</v>
      </c>
      <c r="L51" s="194">
        <f t="shared" si="17"/>
        <v>1</v>
      </c>
      <c r="M51" s="193">
        <f t="shared" si="18"/>
        <v>500</v>
      </c>
      <c r="N51" s="193">
        <f t="shared" si="19"/>
        <v>750</v>
      </c>
      <c r="O51" s="193">
        <f t="shared" si="20"/>
        <v>250</v>
      </c>
      <c r="P51" s="193">
        <f t="shared" si="21"/>
        <v>1000</v>
      </c>
    </row>
    <row r="52" spans="1:16" x14ac:dyDescent="0.2">
      <c r="A52" s="51"/>
      <c r="B52" s="227" t="s">
        <v>89</v>
      </c>
      <c r="C52" s="220" t="s">
        <v>424</v>
      </c>
      <c r="D52" s="44"/>
      <c r="E52" s="24">
        <v>1</v>
      </c>
      <c r="F52" s="26">
        <v>2500</v>
      </c>
      <c r="G52" s="23">
        <f t="shared" si="16"/>
        <v>2500</v>
      </c>
      <c r="H52" s="186">
        <v>0.2</v>
      </c>
      <c r="I52" s="186">
        <v>0.3</v>
      </c>
      <c r="J52" s="186">
        <v>0.1</v>
      </c>
      <c r="K52" s="186">
        <v>0.4</v>
      </c>
      <c r="L52" s="194">
        <f t="shared" si="17"/>
        <v>1</v>
      </c>
      <c r="M52" s="193">
        <f t="shared" si="18"/>
        <v>500</v>
      </c>
      <c r="N52" s="193">
        <f t="shared" si="19"/>
        <v>750</v>
      </c>
      <c r="O52" s="193">
        <f t="shared" si="20"/>
        <v>250</v>
      </c>
      <c r="P52" s="193">
        <f t="shared" si="21"/>
        <v>1000</v>
      </c>
    </row>
    <row r="53" spans="1:16" x14ac:dyDescent="0.2">
      <c r="A53" s="51"/>
      <c r="B53" s="227" t="s">
        <v>89</v>
      </c>
      <c r="C53" s="220" t="s">
        <v>425</v>
      </c>
      <c r="D53" s="44"/>
      <c r="E53" s="24">
        <v>1</v>
      </c>
      <c r="F53" s="26">
        <v>2500</v>
      </c>
      <c r="G53" s="23">
        <f t="shared" si="16"/>
        <v>2500</v>
      </c>
      <c r="H53" s="186">
        <v>0.2</v>
      </c>
      <c r="I53" s="186">
        <v>0.3</v>
      </c>
      <c r="J53" s="186">
        <v>0.1</v>
      </c>
      <c r="K53" s="186">
        <v>0.4</v>
      </c>
      <c r="L53" s="194">
        <f t="shared" si="17"/>
        <v>1</v>
      </c>
      <c r="M53" s="193">
        <f t="shared" si="18"/>
        <v>500</v>
      </c>
      <c r="N53" s="193">
        <f t="shared" si="19"/>
        <v>750</v>
      </c>
      <c r="O53" s="193">
        <f t="shared" si="20"/>
        <v>250</v>
      </c>
      <c r="P53" s="193">
        <f t="shared" si="21"/>
        <v>1000</v>
      </c>
    </row>
    <row r="54" spans="1:16" x14ac:dyDescent="0.2">
      <c r="A54" s="51"/>
      <c r="B54" s="227" t="s">
        <v>89</v>
      </c>
      <c r="C54" s="220" t="s">
        <v>426</v>
      </c>
      <c r="D54" s="44"/>
      <c r="E54" s="24">
        <v>1</v>
      </c>
      <c r="F54" s="26">
        <v>2500</v>
      </c>
      <c r="G54" s="23">
        <f t="shared" si="16"/>
        <v>2500</v>
      </c>
      <c r="H54" s="186">
        <v>0.2</v>
      </c>
      <c r="I54" s="186">
        <v>0.3</v>
      </c>
      <c r="J54" s="186">
        <v>0.1</v>
      </c>
      <c r="K54" s="186">
        <v>0.4</v>
      </c>
      <c r="L54" s="194">
        <f t="shared" si="17"/>
        <v>1</v>
      </c>
      <c r="M54" s="193">
        <f t="shared" si="18"/>
        <v>500</v>
      </c>
      <c r="N54" s="193">
        <f t="shared" si="19"/>
        <v>750</v>
      </c>
      <c r="O54" s="193">
        <f t="shared" si="20"/>
        <v>250</v>
      </c>
      <c r="P54" s="193">
        <f t="shared" si="21"/>
        <v>1000</v>
      </c>
    </row>
    <row r="55" spans="1:16" x14ac:dyDescent="0.2">
      <c r="B55" s="227" t="s">
        <v>89</v>
      </c>
      <c r="C55" s="220" t="s">
        <v>427</v>
      </c>
      <c r="D55" s="44"/>
      <c r="E55" s="24">
        <v>1</v>
      </c>
      <c r="F55" s="26">
        <v>2500</v>
      </c>
      <c r="G55" s="23">
        <f t="shared" si="16"/>
        <v>2500</v>
      </c>
      <c r="H55" s="186">
        <v>0.2</v>
      </c>
      <c r="I55" s="186">
        <v>0.3</v>
      </c>
      <c r="J55" s="186">
        <v>0.1</v>
      </c>
      <c r="K55" s="186">
        <v>0.4</v>
      </c>
      <c r="L55" s="194">
        <f t="shared" si="17"/>
        <v>1</v>
      </c>
      <c r="M55" s="193">
        <f t="shared" si="18"/>
        <v>500</v>
      </c>
      <c r="N55" s="193">
        <f t="shared" si="19"/>
        <v>750</v>
      </c>
      <c r="O55" s="193">
        <f t="shared" si="20"/>
        <v>250</v>
      </c>
      <c r="P55" s="193">
        <f t="shared" si="21"/>
        <v>1000</v>
      </c>
    </row>
    <row r="56" spans="1:16" s="160" customFormat="1" x14ac:dyDescent="0.2">
      <c r="A56" s="159"/>
      <c r="B56" s="227" t="s">
        <v>89</v>
      </c>
      <c r="C56" s="220" t="s">
        <v>428</v>
      </c>
      <c r="D56" s="44"/>
      <c r="E56" s="24">
        <v>1</v>
      </c>
      <c r="F56" s="26">
        <v>2500</v>
      </c>
      <c r="G56" s="23">
        <f t="shared" si="16"/>
        <v>2500</v>
      </c>
      <c r="H56" s="186">
        <v>0.2</v>
      </c>
      <c r="I56" s="186">
        <v>0.3</v>
      </c>
      <c r="J56" s="186">
        <v>0.1</v>
      </c>
      <c r="K56" s="186">
        <v>0.4</v>
      </c>
      <c r="L56" s="194">
        <f t="shared" si="17"/>
        <v>1</v>
      </c>
      <c r="M56" s="193">
        <f t="shared" si="18"/>
        <v>500</v>
      </c>
      <c r="N56" s="193">
        <f t="shared" si="19"/>
        <v>750</v>
      </c>
      <c r="O56" s="193">
        <f t="shared" si="20"/>
        <v>250</v>
      </c>
      <c r="P56" s="193">
        <f t="shared" si="21"/>
        <v>1000</v>
      </c>
    </row>
    <row r="57" spans="1:16" s="160" customFormat="1" x14ac:dyDescent="0.2">
      <c r="A57" s="159"/>
      <c r="B57" s="227" t="s">
        <v>89</v>
      </c>
      <c r="C57" s="220" t="s">
        <v>429</v>
      </c>
      <c r="D57" s="44"/>
      <c r="E57" s="24">
        <v>1</v>
      </c>
      <c r="F57" s="26">
        <v>2500</v>
      </c>
      <c r="G57" s="23">
        <f t="shared" si="16"/>
        <v>2500</v>
      </c>
      <c r="H57" s="186">
        <v>0.2</v>
      </c>
      <c r="I57" s="186">
        <v>0.3</v>
      </c>
      <c r="J57" s="186">
        <v>0.1</v>
      </c>
      <c r="K57" s="186">
        <v>0.4</v>
      </c>
      <c r="L57" s="194">
        <f t="shared" si="17"/>
        <v>1</v>
      </c>
      <c r="M57" s="193">
        <f t="shared" si="18"/>
        <v>500</v>
      </c>
      <c r="N57" s="193">
        <f t="shared" si="19"/>
        <v>750</v>
      </c>
      <c r="O57" s="193">
        <f t="shared" si="20"/>
        <v>250</v>
      </c>
      <c r="P57" s="193">
        <f t="shared" si="21"/>
        <v>1000</v>
      </c>
    </row>
    <row r="58" spans="1:16" s="160" customFormat="1" x14ac:dyDescent="0.2">
      <c r="A58" s="159"/>
      <c r="B58" s="227" t="s">
        <v>89</v>
      </c>
      <c r="C58" s="220" t="s">
        <v>430</v>
      </c>
      <c r="D58" s="44"/>
      <c r="E58" s="24">
        <v>1</v>
      </c>
      <c r="F58" s="26">
        <v>2500</v>
      </c>
      <c r="G58" s="23">
        <f t="shared" si="16"/>
        <v>2500</v>
      </c>
      <c r="H58" s="186">
        <v>0.2</v>
      </c>
      <c r="I58" s="186">
        <v>0.3</v>
      </c>
      <c r="J58" s="186">
        <v>0.1</v>
      </c>
      <c r="K58" s="186">
        <v>0.4</v>
      </c>
      <c r="L58" s="194">
        <f t="shared" si="17"/>
        <v>1</v>
      </c>
      <c r="M58" s="193">
        <f t="shared" si="18"/>
        <v>500</v>
      </c>
      <c r="N58" s="193">
        <f t="shared" si="19"/>
        <v>750</v>
      </c>
      <c r="O58" s="193">
        <f t="shared" si="20"/>
        <v>250</v>
      </c>
      <c r="P58" s="193">
        <f t="shared" si="21"/>
        <v>1000</v>
      </c>
    </row>
    <row r="59" spans="1:16" x14ac:dyDescent="0.2">
      <c r="A59" s="51"/>
      <c r="B59" s="227" t="s">
        <v>89</v>
      </c>
      <c r="C59" s="220" t="s">
        <v>431</v>
      </c>
      <c r="D59" s="44"/>
      <c r="E59" s="24">
        <v>1</v>
      </c>
      <c r="F59" s="26">
        <v>2500</v>
      </c>
      <c r="G59" s="23">
        <f t="shared" si="16"/>
        <v>2500</v>
      </c>
      <c r="H59" s="186">
        <v>0.2</v>
      </c>
      <c r="I59" s="186">
        <v>0.3</v>
      </c>
      <c r="J59" s="186">
        <v>0.1</v>
      </c>
      <c r="K59" s="186">
        <v>0.4</v>
      </c>
      <c r="L59" s="194">
        <f t="shared" si="17"/>
        <v>1</v>
      </c>
      <c r="M59" s="193">
        <f t="shared" si="18"/>
        <v>500</v>
      </c>
      <c r="N59" s="193">
        <f t="shared" si="19"/>
        <v>750</v>
      </c>
      <c r="O59" s="193">
        <f t="shared" si="20"/>
        <v>250</v>
      </c>
      <c r="P59" s="193">
        <f t="shared" si="21"/>
        <v>1000</v>
      </c>
    </row>
    <row r="60" spans="1:16" x14ac:dyDescent="0.2">
      <c r="B60" s="227" t="s">
        <v>89</v>
      </c>
      <c r="C60" s="220" t="s">
        <v>432</v>
      </c>
      <c r="D60" s="44"/>
      <c r="E60" s="24">
        <v>1</v>
      </c>
      <c r="F60" s="26">
        <v>2500</v>
      </c>
      <c r="G60" s="23">
        <f t="shared" si="16"/>
        <v>2500</v>
      </c>
      <c r="H60" s="186">
        <v>0.2</v>
      </c>
      <c r="I60" s="186">
        <v>0.3</v>
      </c>
      <c r="J60" s="186">
        <v>0.1</v>
      </c>
      <c r="K60" s="186">
        <v>0.4</v>
      </c>
      <c r="L60" s="194">
        <f t="shared" si="17"/>
        <v>1</v>
      </c>
      <c r="M60" s="193">
        <f t="shared" si="18"/>
        <v>500</v>
      </c>
      <c r="N60" s="193">
        <f t="shared" si="19"/>
        <v>750</v>
      </c>
      <c r="O60" s="193">
        <f t="shared" si="20"/>
        <v>250</v>
      </c>
      <c r="P60" s="193">
        <f t="shared" si="21"/>
        <v>1000</v>
      </c>
    </row>
    <row r="61" spans="1:16" x14ac:dyDescent="0.2">
      <c r="A61" s="51"/>
      <c r="B61" s="227" t="s">
        <v>89</v>
      </c>
      <c r="C61" s="220" t="s">
        <v>433</v>
      </c>
      <c r="D61" s="44"/>
      <c r="E61" s="24">
        <v>1</v>
      </c>
      <c r="F61" s="26">
        <v>2500</v>
      </c>
      <c r="G61" s="23">
        <f>E61*F61</f>
        <v>2500</v>
      </c>
      <c r="H61" s="186">
        <v>0.2</v>
      </c>
      <c r="I61" s="186">
        <v>0.3</v>
      </c>
      <c r="J61" s="186">
        <v>0.1</v>
      </c>
      <c r="K61" s="186">
        <v>0.4</v>
      </c>
      <c r="L61" s="194">
        <f t="shared" si="17"/>
        <v>1</v>
      </c>
      <c r="M61" s="193">
        <f t="shared" si="18"/>
        <v>500</v>
      </c>
      <c r="N61" s="193">
        <f t="shared" si="19"/>
        <v>750</v>
      </c>
      <c r="O61" s="193">
        <f t="shared" si="20"/>
        <v>250</v>
      </c>
      <c r="P61" s="193">
        <f t="shared" si="21"/>
        <v>1000</v>
      </c>
    </row>
    <row r="62" spans="1:16" x14ac:dyDescent="0.2">
      <c r="A62" s="51"/>
      <c r="B62" s="227" t="s">
        <v>89</v>
      </c>
      <c r="C62" s="220" t="s">
        <v>434</v>
      </c>
      <c r="D62" s="44"/>
      <c r="E62" s="24">
        <v>1</v>
      </c>
      <c r="F62" s="26">
        <v>2500</v>
      </c>
      <c r="G62" s="23">
        <f>E62*F62</f>
        <v>2500</v>
      </c>
      <c r="H62" s="186">
        <v>0.2</v>
      </c>
      <c r="I62" s="186">
        <v>0.3</v>
      </c>
      <c r="J62" s="186">
        <v>0.1</v>
      </c>
      <c r="K62" s="186">
        <v>0.4</v>
      </c>
      <c r="L62" s="194">
        <f t="shared" si="17"/>
        <v>1</v>
      </c>
      <c r="M62" s="193">
        <f t="shared" si="18"/>
        <v>500</v>
      </c>
      <c r="N62" s="193">
        <f t="shared" si="19"/>
        <v>750</v>
      </c>
      <c r="O62" s="193">
        <f t="shared" si="20"/>
        <v>250</v>
      </c>
      <c r="P62" s="193">
        <f t="shared" si="21"/>
        <v>1000</v>
      </c>
    </row>
    <row r="63" spans="1:16" x14ac:dyDescent="0.2">
      <c r="A63" s="51"/>
      <c r="B63" s="227" t="s">
        <v>89</v>
      </c>
      <c r="C63" s="220" t="s">
        <v>435</v>
      </c>
      <c r="D63" s="44"/>
      <c r="E63" s="24">
        <v>1</v>
      </c>
      <c r="F63" s="26">
        <v>2500</v>
      </c>
      <c r="G63" s="23">
        <f>E63*F63</f>
        <v>2500</v>
      </c>
      <c r="H63" s="186">
        <v>0.2</v>
      </c>
      <c r="I63" s="186">
        <v>0.3</v>
      </c>
      <c r="J63" s="186">
        <v>0.1</v>
      </c>
      <c r="K63" s="186">
        <v>0.4</v>
      </c>
      <c r="L63" s="194">
        <f t="shared" si="17"/>
        <v>1</v>
      </c>
      <c r="M63" s="193">
        <f t="shared" si="18"/>
        <v>500</v>
      </c>
      <c r="N63" s="193">
        <f t="shared" si="19"/>
        <v>750</v>
      </c>
      <c r="O63" s="193">
        <f t="shared" si="20"/>
        <v>250</v>
      </c>
      <c r="P63" s="193">
        <f t="shared" si="21"/>
        <v>1000</v>
      </c>
    </row>
    <row r="64" spans="1:16" x14ac:dyDescent="0.2">
      <c r="A64" s="51"/>
      <c r="B64" s="227" t="s">
        <v>89</v>
      </c>
      <c r="C64" s="220" t="s">
        <v>436</v>
      </c>
      <c r="D64" s="44"/>
      <c r="E64" s="24">
        <v>1</v>
      </c>
      <c r="F64" s="26">
        <v>2500</v>
      </c>
      <c r="G64" s="23">
        <f>E64*F64</f>
        <v>2500</v>
      </c>
      <c r="H64" s="186">
        <v>0.2</v>
      </c>
      <c r="I64" s="186">
        <v>0.3</v>
      </c>
      <c r="J64" s="186">
        <v>0.1</v>
      </c>
      <c r="K64" s="186">
        <v>0.4</v>
      </c>
      <c r="L64" s="194">
        <f t="shared" si="17"/>
        <v>1</v>
      </c>
      <c r="M64" s="193">
        <f t="shared" si="18"/>
        <v>500</v>
      </c>
      <c r="N64" s="193">
        <f t="shared" si="19"/>
        <v>750</v>
      </c>
      <c r="O64" s="193">
        <f t="shared" si="20"/>
        <v>250</v>
      </c>
      <c r="P64" s="193">
        <f t="shared" si="21"/>
        <v>1000</v>
      </c>
    </row>
    <row r="65" spans="1:16" x14ac:dyDescent="0.2">
      <c r="B65" s="227" t="s">
        <v>89</v>
      </c>
      <c r="C65" s="220" t="s">
        <v>437</v>
      </c>
      <c r="D65" s="44"/>
      <c r="E65" s="24">
        <v>1</v>
      </c>
      <c r="F65" s="26">
        <v>2500</v>
      </c>
      <c r="G65" s="23">
        <f t="shared" ref="G65:G77" si="22">E65*F65</f>
        <v>2500</v>
      </c>
      <c r="H65" s="186">
        <v>0.2</v>
      </c>
      <c r="I65" s="186">
        <v>0.3</v>
      </c>
      <c r="J65" s="186">
        <v>0.1</v>
      </c>
      <c r="K65" s="186">
        <v>0.4</v>
      </c>
      <c r="L65" s="194">
        <f t="shared" si="17"/>
        <v>1</v>
      </c>
      <c r="M65" s="193">
        <f t="shared" si="18"/>
        <v>500</v>
      </c>
      <c r="N65" s="193">
        <f t="shared" si="19"/>
        <v>750</v>
      </c>
      <c r="O65" s="193">
        <f t="shared" si="20"/>
        <v>250</v>
      </c>
      <c r="P65" s="193">
        <f t="shared" si="21"/>
        <v>1000</v>
      </c>
    </row>
    <row r="66" spans="1:16" x14ac:dyDescent="0.2">
      <c r="A66" s="51"/>
      <c r="B66" s="227" t="s">
        <v>89</v>
      </c>
      <c r="C66" s="220" t="s">
        <v>438</v>
      </c>
      <c r="D66" s="44"/>
      <c r="E66" s="24">
        <v>13</v>
      </c>
      <c r="F66" s="26">
        <v>2500</v>
      </c>
      <c r="G66" s="23">
        <f t="shared" si="22"/>
        <v>32500</v>
      </c>
      <c r="H66" s="186">
        <v>0.4</v>
      </c>
      <c r="I66" s="186">
        <v>0.1</v>
      </c>
      <c r="J66" s="186">
        <v>0.5</v>
      </c>
      <c r="K66" s="186">
        <v>0</v>
      </c>
      <c r="L66" s="194">
        <f t="shared" si="17"/>
        <v>1</v>
      </c>
      <c r="M66" s="193">
        <f t="shared" si="18"/>
        <v>13000</v>
      </c>
      <c r="N66" s="193">
        <f t="shared" si="19"/>
        <v>3250</v>
      </c>
      <c r="O66" s="193">
        <f t="shared" si="20"/>
        <v>16250</v>
      </c>
      <c r="P66" s="193">
        <f t="shared" si="21"/>
        <v>0</v>
      </c>
    </row>
    <row r="67" spans="1:16" x14ac:dyDescent="0.2">
      <c r="A67" s="51"/>
      <c r="B67" s="227" t="s">
        <v>89</v>
      </c>
      <c r="C67" s="220" t="s">
        <v>439</v>
      </c>
      <c r="D67" s="44"/>
      <c r="E67" s="24">
        <v>4</v>
      </c>
      <c r="F67" s="26">
        <v>2500</v>
      </c>
      <c r="G67" s="23">
        <f t="shared" si="22"/>
        <v>10000</v>
      </c>
      <c r="H67" s="186">
        <v>0.2</v>
      </c>
      <c r="I67" s="186">
        <v>0.3</v>
      </c>
      <c r="J67" s="186">
        <v>0.1</v>
      </c>
      <c r="K67" s="186">
        <v>0.4</v>
      </c>
      <c r="L67" s="194">
        <f t="shared" si="17"/>
        <v>1</v>
      </c>
      <c r="M67" s="193">
        <f t="shared" si="18"/>
        <v>2000</v>
      </c>
      <c r="N67" s="193">
        <f t="shared" si="19"/>
        <v>3000</v>
      </c>
      <c r="O67" s="193">
        <f t="shared" si="20"/>
        <v>1000</v>
      </c>
      <c r="P67" s="193">
        <f t="shared" si="21"/>
        <v>4000</v>
      </c>
    </row>
    <row r="68" spans="1:16" x14ac:dyDescent="0.2">
      <c r="B68" s="227" t="s">
        <v>89</v>
      </c>
      <c r="C68" s="220" t="s">
        <v>440</v>
      </c>
      <c r="D68" s="44"/>
      <c r="E68" s="24">
        <v>4</v>
      </c>
      <c r="F68" s="26">
        <v>2500</v>
      </c>
      <c r="G68" s="23">
        <f t="shared" si="22"/>
        <v>10000</v>
      </c>
      <c r="H68" s="186">
        <v>0.2</v>
      </c>
      <c r="I68" s="186">
        <v>0.3</v>
      </c>
      <c r="J68" s="186">
        <v>0.1</v>
      </c>
      <c r="K68" s="186">
        <v>0.4</v>
      </c>
      <c r="L68" s="194">
        <f t="shared" si="17"/>
        <v>1</v>
      </c>
      <c r="M68" s="193">
        <f t="shared" si="18"/>
        <v>2000</v>
      </c>
      <c r="N68" s="193">
        <f t="shared" si="19"/>
        <v>3000</v>
      </c>
      <c r="O68" s="193">
        <f t="shared" si="20"/>
        <v>1000</v>
      </c>
      <c r="P68" s="193">
        <f t="shared" si="21"/>
        <v>4000</v>
      </c>
    </row>
    <row r="69" spans="1:16" x14ac:dyDescent="0.2">
      <c r="A69" s="51"/>
      <c r="B69" s="227" t="s">
        <v>89</v>
      </c>
      <c r="C69" s="220" t="s">
        <v>441</v>
      </c>
      <c r="D69" s="44"/>
      <c r="E69" s="24">
        <v>4</v>
      </c>
      <c r="F69" s="26">
        <v>2500</v>
      </c>
      <c r="G69" s="23">
        <f t="shared" si="22"/>
        <v>10000</v>
      </c>
      <c r="H69" s="186">
        <v>0.2</v>
      </c>
      <c r="I69" s="186">
        <v>0.3</v>
      </c>
      <c r="J69" s="186">
        <v>0.1</v>
      </c>
      <c r="K69" s="186">
        <v>0.4</v>
      </c>
      <c r="L69" s="194">
        <f t="shared" si="17"/>
        <v>1</v>
      </c>
      <c r="M69" s="193">
        <f t="shared" si="18"/>
        <v>2000</v>
      </c>
      <c r="N69" s="193">
        <f t="shared" si="19"/>
        <v>3000</v>
      </c>
      <c r="O69" s="193">
        <f t="shared" si="20"/>
        <v>1000</v>
      </c>
      <c r="P69" s="193">
        <f t="shared" si="21"/>
        <v>4000</v>
      </c>
    </row>
    <row r="70" spans="1:16" x14ac:dyDescent="0.2">
      <c r="A70" s="51"/>
      <c r="B70" s="227" t="s">
        <v>89</v>
      </c>
      <c r="C70" s="220" t="s">
        <v>442</v>
      </c>
      <c r="D70" s="44"/>
      <c r="E70" s="24">
        <v>4</v>
      </c>
      <c r="F70" s="26">
        <v>2500</v>
      </c>
      <c r="G70" s="23">
        <f t="shared" si="22"/>
        <v>10000</v>
      </c>
      <c r="H70" s="186">
        <v>0.2</v>
      </c>
      <c r="I70" s="186">
        <v>0.3</v>
      </c>
      <c r="J70" s="186">
        <v>0.1</v>
      </c>
      <c r="K70" s="186">
        <v>0.4</v>
      </c>
      <c r="L70" s="194">
        <f t="shared" si="17"/>
        <v>1</v>
      </c>
      <c r="M70" s="193">
        <f t="shared" si="18"/>
        <v>2000</v>
      </c>
      <c r="N70" s="193">
        <f t="shared" si="19"/>
        <v>3000</v>
      </c>
      <c r="O70" s="193">
        <f t="shared" si="20"/>
        <v>1000</v>
      </c>
      <c r="P70" s="193">
        <f t="shared" si="21"/>
        <v>4000</v>
      </c>
    </row>
    <row r="71" spans="1:16" x14ac:dyDescent="0.2">
      <c r="A71" s="51"/>
      <c r="B71" s="227" t="s">
        <v>89</v>
      </c>
      <c r="C71" s="220" t="s">
        <v>443</v>
      </c>
      <c r="D71" s="44"/>
      <c r="E71" s="24">
        <v>4</v>
      </c>
      <c r="F71" s="26">
        <v>2500</v>
      </c>
      <c r="G71" s="23">
        <f t="shared" si="22"/>
        <v>10000</v>
      </c>
      <c r="H71" s="186">
        <v>0.2</v>
      </c>
      <c r="I71" s="186">
        <v>0.3</v>
      </c>
      <c r="J71" s="186">
        <v>0.1</v>
      </c>
      <c r="K71" s="186">
        <v>0.4</v>
      </c>
      <c r="L71" s="194">
        <f t="shared" si="17"/>
        <v>1</v>
      </c>
      <c r="M71" s="193">
        <f t="shared" si="18"/>
        <v>2000</v>
      </c>
      <c r="N71" s="193">
        <f t="shared" si="19"/>
        <v>3000</v>
      </c>
      <c r="O71" s="193">
        <f t="shared" si="20"/>
        <v>1000</v>
      </c>
      <c r="P71" s="193">
        <f t="shared" si="21"/>
        <v>4000</v>
      </c>
    </row>
    <row r="72" spans="1:16" x14ac:dyDescent="0.2">
      <c r="A72" s="51"/>
      <c r="B72" s="227" t="s">
        <v>89</v>
      </c>
      <c r="C72" s="220" t="s">
        <v>444</v>
      </c>
      <c r="D72" s="44"/>
      <c r="E72" s="24">
        <v>4</v>
      </c>
      <c r="F72" s="26">
        <v>2500</v>
      </c>
      <c r="G72" s="23">
        <f t="shared" si="22"/>
        <v>10000</v>
      </c>
      <c r="H72" s="186">
        <v>0.2</v>
      </c>
      <c r="I72" s="186">
        <v>0.3</v>
      </c>
      <c r="J72" s="186">
        <v>0.1</v>
      </c>
      <c r="K72" s="186">
        <v>0.4</v>
      </c>
      <c r="L72" s="194">
        <f t="shared" si="17"/>
        <v>1</v>
      </c>
      <c r="M72" s="193">
        <f t="shared" si="18"/>
        <v>2000</v>
      </c>
      <c r="N72" s="193">
        <f t="shared" si="19"/>
        <v>3000</v>
      </c>
      <c r="O72" s="193">
        <f t="shared" si="20"/>
        <v>1000</v>
      </c>
      <c r="P72" s="193">
        <f t="shared" si="21"/>
        <v>4000</v>
      </c>
    </row>
    <row r="73" spans="1:16" x14ac:dyDescent="0.2">
      <c r="A73" s="51"/>
      <c r="B73" s="227" t="s">
        <v>89</v>
      </c>
      <c r="C73" s="220" t="s">
        <v>445</v>
      </c>
      <c r="D73" s="44"/>
      <c r="E73" s="24">
        <v>4</v>
      </c>
      <c r="F73" s="26">
        <v>2500</v>
      </c>
      <c r="G73" s="23">
        <f t="shared" si="22"/>
        <v>10000</v>
      </c>
      <c r="H73" s="186">
        <v>0.2</v>
      </c>
      <c r="I73" s="186">
        <v>0.3</v>
      </c>
      <c r="J73" s="186">
        <v>0.1</v>
      </c>
      <c r="K73" s="186">
        <v>0.4</v>
      </c>
      <c r="L73" s="194">
        <f t="shared" si="17"/>
        <v>1</v>
      </c>
      <c r="M73" s="193">
        <f t="shared" si="18"/>
        <v>2000</v>
      </c>
      <c r="N73" s="193">
        <f t="shared" si="19"/>
        <v>3000</v>
      </c>
      <c r="O73" s="193">
        <f t="shared" si="20"/>
        <v>1000</v>
      </c>
      <c r="P73" s="193">
        <f t="shared" si="21"/>
        <v>4000</v>
      </c>
    </row>
    <row r="74" spans="1:16" x14ac:dyDescent="0.2">
      <c r="A74" s="51"/>
      <c r="B74" s="227" t="s">
        <v>89</v>
      </c>
      <c r="C74" s="220" t="s">
        <v>446</v>
      </c>
      <c r="D74" s="44"/>
      <c r="E74" s="24">
        <v>4</v>
      </c>
      <c r="F74" s="26">
        <v>2500</v>
      </c>
      <c r="G74" s="23">
        <f t="shared" si="22"/>
        <v>10000</v>
      </c>
      <c r="H74" s="186">
        <v>0.2</v>
      </c>
      <c r="I74" s="186">
        <v>0.3</v>
      </c>
      <c r="J74" s="186">
        <v>0.1</v>
      </c>
      <c r="K74" s="186">
        <v>0.4</v>
      </c>
      <c r="L74" s="194">
        <f t="shared" si="17"/>
        <v>1</v>
      </c>
      <c r="M74" s="193">
        <f t="shared" si="18"/>
        <v>2000</v>
      </c>
      <c r="N74" s="193">
        <f t="shared" si="19"/>
        <v>3000</v>
      </c>
      <c r="O74" s="193">
        <f t="shared" si="20"/>
        <v>1000</v>
      </c>
      <c r="P74" s="193">
        <f t="shared" si="21"/>
        <v>4000</v>
      </c>
    </row>
    <row r="75" spans="1:16" x14ac:dyDescent="0.2">
      <c r="A75" s="51"/>
      <c r="B75" s="227" t="s">
        <v>89</v>
      </c>
      <c r="C75" s="220" t="s">
        <v>447</v>
      </c>
      <c r="D75" s="44"/>
      <c r="E75" s="24">
        <v>1</v>
      </c>
      <c r="F75" s="26">
        <v>2500</v>
      </c>
      <c r="G75" s="23">
        <f t="shared" si="22"/>
        <v>2500</v>
      </c>
      <c r="H75" s="186">
        <v>0.2</v>
      </c>
      <c r="I75" s="186">
        <v>0.3</v>
      </c>
      <c r="J75" s="186">
        <v>0.1</v>
      </c>
      <c r="K75" s="186">
        <v>0.4</v>
      </c>
      <c r="L75" s="194">
        <f t="shared" si="17"/>
        <v>1</v>
      </c>
      <c r="M75" s="193">
        <f t="shared" si="18"/>
        <v>500</v>
      </c>
      <c r="N75" s="193">
        <f t="shared" si="19"/>
        <v>750</v>
      </c>
      <c r="O75" s="193">
        <f t="shared" si="20"/>
        <v>250</v>
      </c>
      <c r="P75" s="193">
        <f t="shared" si="21"/>
        <v>1000</v>
      </c>
    </row>
    <row r="76" spans="1:16" x14ac:dyDescent="0.2">
      <c r="A76" s="51"/>
      <c r="B76" s="227" t="s">
        <v>89</v>
      </c>
      <c r="C76" s="220" t="s">
        <v>448</v>
      </c>
      <c r="D76" s="44"/>
      <c r="E76" s="24">
        <v>1</v>
      </c>
      <c r="F76" s="26">
        <v>2500</v>
      </c>
      <c r="G76" s="23">
        <f t="shared" si="22"/>
        <v>2500</v>
      </c>
      <c r="H76" s="186">
        <v>0.2</v>
      </c>
      <c r="I76" s="186">
        <v>0.3</v>
      </c>
      <c r="J76" s="186">
        <v>0.1</v>
      </c>
      <c r="K76" s="186">
        <v>0.4</v>
      </c>
      <c r="L76" s="194">
        <f t="shared" si="17"/>
        <v>1</v>
      </c>
      <c r="M76" s="193">
        <f t="shared" si="18"/>
        <v>500</v>
      </c>
      <c r="N76" s="193">
        <f t="shared" si="19"/>
        <v>750</v>
      </c>
      <c r="O76" s="193">
        <f t="shared" si="20"/>
        <v>250</v>
      </c>
      <c r="P76" s="193">
        <f t="shared" si="21"/>
        <v>1000</v>
      </c>
    </row>
    <row r="77" spans="1:16" x14ac:dyDescent="0.2">
      <c r="A77" s="51"/>
      <c r="B77" s="227" t="s">
        <v>89</v>
      </c>
      <c r="C77" s="220" t="s">
        <v>449</v>
      </c>
      <c r="D77" s="44"/>
      <c r="E77" s="24">
        <v>1</v>
      </c>
      <c r="F77" s="26">
        <v>2500</v>
      </c>
      <c r="G77" s="23">
        <f t="shared" si="22"/>
        <v>2500</v>
      </c>
      <c r="H77" s="186">
        <v>0.2</v>
      </c>
      <c r="I77" s="186">
        <v>0.3</v>
      </c>
      <c r="J77" s="186">
        <v>0.1</v>
      </c>
      <c r="K77" s="186">
        <v>0.4</v>
      </c>
      <c r="L77" s="194">
        <f t="shared" si="17"/>
        <v>1</v>
      </c>
      <c r="M77" s="193">
        <f t="shared" si="18"/>
        <v>500</v>
      </c>
      <c r="N77" s="193">
        <f t="shared" si="19"/>
        <v>750</v>
      </c>
      <c r="O77" s="193">
        <f t="shared" si="20"/>
        <v>250</v>
      </c>
      <c r="P77" s="193">
        <f t="shared" si="21"/>
        <v>1000</v>
      </c>
    </row>
    <row r="78" spans="1:16" ht="16.5" thickBot="1" x14ac:dyDescent="0.25">
      <c r="B78" s="228"/>
      <c r="C78" s="215" t="s">
        <v>489</v>
      </c>
      <c r="D78" s="9"/>
      <c r="E78" s="10"/>
      <c r="F78" s="11"/>
      <c r="G78" s="195">
        <f>SUM(G40:G77)</f>
        <v>185000</v>
      </c>
      <c r="H78" s="181"/>
      <c r="I78" s="181"/>
      <c r="J78" s="181"/>
      <c r="K78" s="181"/>
      <c r="L78" s="181"/>
      <c r="M78" s="181"/>
      <c r="N78" s="181"/>
      <c r="O78" s="181"/>
      <c r="P78" s="181"/>
    </row>
    <row r="79" spans="1:16" ht="15.75" thickBot="1" x14ac:dyDescent="0.25">
      <c r="B79" s="230"/>
      <c r="C79" s="218"/>
      <c r="D79" s="65"/>
      <c r="E79" s="29"/>
      <c r="F79" s="30"/>
      <c r="G79" s="31"/>
      <c r="H79" s="183"/>
      <c r="I79" s="183"/>
      <c r="J79" s="187"/>
      <c r="K79" s="183"/>
      <c r="L79" s="183"/>
      <c r="M79" s="183"/>
      <c r="N79" s="187"/>
      <c r="O79" s="185"/>
      <c r="P79" s="185"/>
    </row>
    <row r="80" spans="1:16" ht="15.75" x14ac:dyDescent="0.2">
      <c r="B80" s="231"/>
      <c r="C80" s="213" t="s">
        <v>485</v>
      </c>
      <c r="D80" s="71"/>
      <c r="E80" s="32"/>
      <c r="F80" s="33"/>
      <c r="G80" s="34"/>
      <c r="H80" s="189"/>
      <c r="I80" s="189"/>
      <c r="J80" s="192"/>
      <c r="K80" s="189"/>
      <c r="L80" s="189"/>
      <c r="M80" s="189"/>
      <c r="N80" s="192"/>
      <c r="O80" s="191"/>
      <c r="P80" s="188"/>
    </row>
    <row r="81" spans="1:16" x14ac:dyDescent="0.2">
      <c r="A81" s="51"/>
      <c r="B81" s="227" t="s">
        <v>89</v>
      </c>
      <c r="C81" s="214">
        <v>4.0999999999999996</v>
      </c>
      <c r="D81" s="21" t="s">
        <v>33</v>
      </c>
      <c r="E81" s="27">
        <v>10</v>
      </c>
      <c r="F81" s="43">
        <v>4000</v>
      </c>
      <c r="G81" s="23">
        <f>E81*F81</f>
        <v>40000</v>
      </c>
      <c r="H81" s="186">
        <v>0.2</v>
      </c>
      <c r="I81" s="186">
        <v>0.3</v>
      </c>
      <c r="J81" s="186">
        <v>0.1</v>
      </c>
      <c r="K81" s="186">
        <v>0.4</v>
      </c>
      <c r="L81" s="194">
        <f>SUM(H81:K81)</f>
        <v>1</v>
      </c>
      <c r="M81" s="193">
        <f t="shared" ref="M81:P85" si="23">$G81*H81</f>
        <v>8000</v>
      </c>
      <c r="N81" s="193">
        <f t="shared" si="23"/>
        <v>12000</v>
      </c>
      <c r="O81" s="193">
        <f t="shared" si="23"/>
        <v>4000</v>
      </c>
      <c r="P81" s="193">
        <f t="shared" si="23"/>
        <v>16000</v>
      </c>
    </row>
    <row r="82" spans="1:16" x14ac:dyDescent="0.2">
      <c r="A82" s="51"/>
      <c r="B82" s="227" t="s">
        <v>87</v>
      </c>
      <c r="C82" s="214">
        <v>4.2</v>
      </c>
      <c r="D82" s="21" t="s">
        <v>33</v>
      </c>
      <c r="E82" s="27">
        <v>10</v>
      </c>
      <c r="F82" s="43">
        <v>4000</v>
      </c>
      <c r="G82" s="23">
        <f>E82*F82</f>
        <v>40000</v>
      </c>
      <c r="H82" s="186">
        <v>0.2</v>
      </c>
      <c r="I82" s="186">
        <v>0.3</v>
      </c>
      <c r="J82" s="186">
        <v>0.1</v>
      </c>
      <c r="K82" s="186">
        <v>0.4</v>
      </c>
      <c r="L82" s="194">
        <f>SUM(H82:K82)</f>
        <v>1</v>
      </c>
      <c r="M82" s="193">
        <f t="shared" si="23"/>
        <v>8000</v>
      </c>
      <c r="N82" s="193">
        <f t="shared" si="23"/>
        <v>12000</v>
      </c>
      <c r="O82" s="193">
        <f t="shared" si="23"/>
        <v>4000</v>
      </c>
      <c r="P82" s="193">
        <f t="shared" si="23"/>
        <v>16000</v>
      </c>
    </row>
    <row r="83" spans="1:16" x14ac:dyDescent="0.2">
      <c r="A83" s="51"/>
      <c r="B83" s="227" t="s">
        <v>89</v>
      </c>
      <c r="C83" s="214">
        <v>4.3</v>
      </c>
      <c r="D83" s="21" t="s">
        <v>33</v>
      </c>
      <c r="E83" s="27">
        <v>10</v>
      </c>
      <c r="F83" s="43">
        <v>4000</v>
      </c>
      <c r="G83" s="23">
        <f>E83*F83</f>
        <v>40000</v>
      </c>
      <c r="H83" s="186">
        <v>0.1</v>
      </c>
      <c r="I83" s="186">
        <v>0.5</v>
      </c>
      <c r="J83" s="186">
        <v>0.3</v>
      </c>
      <c r="K83" s="186">
        <v>0.1</v>
      </c>
      <c r="L83" s="194">
        <f>SUM(H83:K83)</f>
        <v>0.99999999999999989</v>
      </c>
      <c r="M83" s="193">
        <f t="shared" si="23"/>
        <v>4000</v>
      </c>
      <c r="N83" s="193">
        <f t="shared" si="23"/>
        <v>20000</v>
      </c>
      <c r="O83" s="193">
        <f t="shared" si="23"/>
        <v>12000</v>
      </c>
      <c r="P83" s="193">
        <f t="shared" si="23"/>
        <v>4000</v>
      </c>
    </row>
    <row r="84" spans="1:16" x14ac:dyDescent="0.2">
      <c r="A84" s="51"/>
      <c r="B84" s="227" t="s">
        <v>87</v>
      </c>
      <c r="C84" s="214">
        <v>4.4000000000000004</v>
      </c>
      <c r="D84" s="21" t="s">
        <v>33</v>
      </c>
      <c r="E84" s="27">
        <v>10</v>
      </c>
      <c r="F84" s="43">
        <v>4000</v>
      </c>
      <c r="G84" s="23">
        <f>E84*F84</f>
        <v>40000</v>
      </c>
      <c r="H84" s="186">
        <v>0.2</v>
      </c>
      <c r="I84" s="186">
        <v>0.3</v>
      </c>
      <c r="J84" s="186">
        <v>0.1</v>
      </c>
      <c r="K84" s="186">
        <v>0.4</v>
      </c>
      <c r="L84" s="194">
        <f>SUM(H84:K84)</f>
        <v>1</v>
      </c>
      <c r="M84" s="193">
        <f t="shared" si="23"/>
        <v>8000</v>
      </c>
      <c r="N84" s="193">
        <f t="shared" si="23"/>
        <v>12000</v>
      </c>
      <c r="O84" s="193">
        <f t="shared" si="23"/>
        <v>4000</v>
      </c>
      <c r="P84" s="193">
        <f t="shared" si="23"/>
        <v>16000</v>
      </c>
    </row>
    <row r="85" spans="1:16" x14ac:dyDescent="0.2">
      <c r="A85" s="51"/>
      <c r="B85" s="227" t="s">
        <v>89</v>
      </c>
      <c r="C85" s="214">
        <v>4.5</v>
      </c>
      <c r="D85" s="21" t="s">
        <v>33</v>
      </c>
      <c r="E85" s="27">
        <v>10</v>
      </c>
      <c r="F85" s="43">
        <v>4000</v>
      </c>
      <c r="G85" s="23">
        <f>E85*F85</f>
        <v>40000</v>
      </c>
      <c r="H85" s="186">
        <v>0.2</v>
      </c>
      <c r="I85" s="186">
        <v>0.3</v>
      </c>
      <c r="J85" s="186">
        <v>0.1</v>
      </c>
      <c r="K85" s="186">
        <v>0.4</v>
      </c>
      <c r="L85" s="194">
        <f>SUM(H85:K85)</f>
        <v>1</v>
      </c>
      <c r="M85" s="193">
        <f t="shared" si="23"/>
        <v>8000</v>
      </c>
      <c r="N85" s="193">
        <f t="shared" si="23"/>
        <v>12000</v>
      </c>
      <c r="O85" s="193">
        <f t="shared" si="23"/>
        <v>4000</v>
      </c>
      <c r="P85" s="193">
        <f t="shared" si="23"/>
        <v>16000</v>
      </c>
    </row>
    <row r="86" spans="1:16" ht="16.5" thickBot="1" x14ac:dyDescent="0.25">
      <c r="B86" s="232"/>
      <c r="C86" s="215" t="s">
        <v>486</v>
      </c>
      <c r="D86" s="72"/>
      <c r="E86" s="35"/>
      <c r="F86" s="36"/>
      <c r="G86" s="195">
        <f>SUM(G81:G85)</f>
        <v>200000</v>
      </c>
      <c r="H86" s="181"/>
      <c r="I86" s="181"/>
      <c r="J86" s="181"/>
      <c r="K86" s="181"/>
      <c r="L86" s="181"/>
      <c r="M86" s="181"/>
      <c r="N86" s="181"/>
      <c r="O86" s="182"/>
      <c r="P86" s="181"/>
    </row>
    <row r="87" spans="1:16" ht="16.5" thickBot="1" x14ac:dyDescent="0.25">
      <c r="B87" s="229"/>
      <c r="C87" s="216"/>
      <c r="D87" s="13"/>
      <c r="E87" s="14"/>
      <c r="F87" s="15"/>
      <c r="G87" s="31"/>
      <c r="H87" s="183"/>
      <c r="I87" s="183"/>
      <c r="J87" s="184"/>
      <c r="K87" s="183"/>
      <c r="L87" s="183"/>
      <c r="M87" s="183"/>
      <c r="N87" s="184"/>
      <c r="O87" s="185"/>
      <c r="P87" s="185"/>
    </row>
    <row r="88" spans="1:16" ht="15.75" x14ac:dyDescent="0.2">
      <c r="B88" s="226"/>
      <c r="C88" s="217" t="s">
        <v>487</v>
      </c>
      <c r="D88" s="6"/>
      <c r="E88" s="7"/>
      <c r="F88" s="8"/>
      <c r="G88" s="34"/>
      <c r="H88" s="189"/>
      <c r="I88" s="189"/>
      <c r="J88" s="190"/>
      <c r="K88" s="189"/>
      <c r="L88" s="189"/>
      <c r="M88" s="189"/>
      <c r="N88" s="190"/>
      <c r="O88" s="191"/>
      <c r="P88" s="188"/>
    </row>
    <row r="89" spans="1:16" x14ac:dyDescent="0.2">
      <c r="A89" s="51"/>
      <c r="B89" s="227" t="s">
        <v>89</v>
      </c>
      <c r="C89" s="221">
        <v>5.0999999999999996</v>
      </c>
      <c r="D89" s="44" t="s">
        <v>350</v>
      </c>
      <c r="E89" s="24">
        <v>5</v>
      </c>
      <c r="F89" s="26">
        <v>14000</v>
      </c>
      <c r="G89" s="23">
        <f t="shared" ref="G89:G99" si="24">E89*F89</f>
        <v>70000</v>
      </c>
      <c r="H89" s="186">
        <v>0.2</v>
      </c>
      <c r="I89" s="186">
        <v>0.3</v>
      </c>
      <c r="J89" s="186">
        <v>0.1</v>
      </c>
      <c r="K89" s="186">
        <v>0.4</v>
      </c>
      <c r="L89" s="194">
        <f>SUM(H89:K89)</f>
        <v>1</v>
      </c>
      <c r="M89" s="193">
        <f>$G89*H89</f>
        <v>14000</v>
      </c>
      <c r="N89" s="193">
        <f>$G89*I89</f>
        <v>21000</v>
      </c>
      <c r="O89" s="193">
        <f>$G89*J89</f>
        <v>7000</v>
      </c>
      <c r="P89" s="193">
        <f>$G89*K89</f>
        <v>28000</v>
      </c>
    </row>
    <row r="90" spans="1:16" x14ac:dyDescent="0.2">
      <c r="A90" s="51"/>
      <c r="B90" s="227" t="s">
        <v>89</v>
      </c>
      <c r="C90" s="221">
        <v>5.2</v>
      </c>
      <c r="D90" s="44"/>
      <c r="E90" s="24">
        <v>1</v>
      </c>
      <c r="F90" s="26">
        <v>14000</v>
      </c>
      <c r="G90" s="23">
        <f t="shared" si="24"/>
        <v>14000</v>
      </c>
      <c r="H90" s="186">
        <v>0.2</v>
      </c>
      <c r="I90" s="186">
        <v>0.3</v>
      </c>
      <c r="J90" s="186">
        <v>0.1</v>
      </c>
      <c r="K90" s="186">
        <v>0.4</v>
      </c>
      <c r="L90" s="194">
        <f t="shared" ref="L90:L99" si="25">SUM(H90:K90)</f>
        <v>1</v>
      </c>
      <c r="M90" s="193">
        <f t="shared" ref="M90:M99" si="26">$G90*H90</f>
        <v>2800</v>
      </c>
      <c r="N90" s="193">
        <f t="shared" ref="N90:N99" si="27">$G90*I90</f>
        <v>4200</v>
      </c>
      <c r="O90" s="193">
        <f t="shared" ref="O90:O99" si="28">$G90*J90</f>
        <v>1400</v>
      </c>
      <c r="P90" s="193">
        <f t="shared" ref="P90:P99" si="29">$G90*K90</f>
        <v>5600</v>
      </c>
    </row>
    <row r="91" spans="1:16" s="160" customFormat="1" x14ac:dyDescent="0.2">
      <c r="A91" s="159"/>
      <c r="B91" s="227" t="s">
        <v>89</v>
      </c>
      <c r="C91" s="221">
        <v>5.3</v>
      </c>
      <c r="D91" s="44"/>
      <c r="E91" s="24">
        <v>1</v>
      </c>
      <c r="F91" s="26">
        <v>14000</v>
      </c>
      <c r="G91" s="23">
        <f t="shared" si="24"/>
        <v>14000</v>
      </c>
      <c r="H91" s="186">
        <v>0.2</v>
      </c>
      <c r="I91" s="186">
        <v>0.3</v>
      </c>
      <c r="J91" s="186">
        <v>0.1</v>
      </c>
      <c r="K91" s="186">
        <v>0.4</v>
      </c>
      <c r="L91" s="194">
        <f t="shared" si="25"/>
        <v>1</v>
      </c>
      <c r="M91" s="193">
        <f t="shared" si="26"/>
        <v>2800</v>
      </c>
      <c r="N91" s="193">
        <f t="shared" si="27"/>
        <v>4200</v>
      </c>
      <c r="O91" s="193">
        <f t="shared" si="28"/>
        <v>1400</v>
      </c>
      <c r="P91" s="193">
        <f t="shared" si="29"/>
        <v>5600</v>
      </c>
    </row>
    <row r="92" spans="1:16" x14ac:dyDescent="0.2">
      <c r="A92" s="51"/>
      <c r="B92" s="227" t="s">
        <v>89</v>
      </c>
      <c r="C92" s="221">
        <v>5.4</v>
      </c>
      <c r="D92" s="24"/>
      <c r="E92" s="27">
        <v>4</v>
      </c>
      <c r="F92" s="26">
        <v>14000</v>
      </c>
      <c r="G92" s="23">
        <f t="shared" si="24"/>
        <v>56000</v>
      </c>
      <c r="H92" s="186">
        <v>0.56999999999999995</v>
      </c>
      <c r="I92" s="186">
        <v>0.03</v>
      </c>
      <c r="J92" s="186">
        <v>0.2</v>
      </c>
      <c r="K92" s="186">
        <v>0.2</v>
      </c>
      <c r="L92" s="194">
        <f t="shared" si="25"/>
        <v>1</v>
      </c>
      <c r="M92" s="193">
        <f t="shared" si="26"/>
        <v>31919.999999999996</v>
      </c>
      <c r="N92" s="193">
        <f t="shared" si="27"/>
        <v>1680</v>
      </c>
      <c r="O92" s="193">
        <f t="shared" si="28"/>
        <v>11200</v>
      </c>
      <c r="P92" s="193">
        <f t="shared" si="29"/>
        <v>11200</v>
      </c>
    </row>
    <row r="93" spans="1:16" x14ac:dyDescent="0.2">
      <c r="A93" s="51"/>
      <c r="B93" s="227" t="s">
        <v>89</v>
      </c>
      <c r="C93" s="221">
        <v>5.5</v>
      </c>
      <c r="D93" s="24"/>
      <c r="E93" s="27">
        <v>1</v>
      </c>
      <c r="F93" s="26">
        <v>14000</v>
      </c>
      <c r="G93" s="23">
        <f t="shared" si="24"/>
        <v>14000</v>
      </c>
      <c r="H93" s="186">
        <v>0.2</v>
      </c>
      <c r="I93" s="186">
        <v>0.3</v>
      </c>
      <c r="J93" s="186">
        <v>0.1</v>
      </c>
      <c r="K93" s="186">
        <v>0.4</v>
      </c>
      <c r="L93" s="194">
        <f t="shared" si="25"/>
        <v>1</v>
      </c>
      <c r="M93" s="193">
        <f t="shared" si="26"/>
        <v>2800</v>
      </c>
      <c r="N93" s="193">
        <f t="shared" si="27"/>
        <v>4200</v>
      </c>
      <c r="O93" s="193">
        <f t="shared" si="28"/>
        <v>1400</v>
      </c>
      <c r="P93" s="193">
        <f t="shared" si="29"/>
        <v>5600</v>
      </c>
    </row>
    <row r="94" spans="1:16" x14ac:dyDescent="0.2">
      <c r="A94" s="51"/>
      <c r="B94" s="227" t="s">
        <v>89</v>
      </c>
      <c r="C94" s="221">
        <v>5.6</v>
      </c>
      <c r="D94" s="24"/>
      <c r="E94" s="27">
        <v>1</v>
      </c>
      <c r="F94" s="26">
        <v>14000</v>
      </c>
      <c r="G94" s="23">
        <f t="shared" si="24"/>
        <v>14000</v>
      </c>
      <c r="H94" s="186">
        <v>0.2</v>
      </c>
      <c r="I94" s="186">
        <v>0.3</v>
      </c>
      <c r="J94" s="186">
        <v>0.1</v>
      </c>
      <c r="K94" s="186">
        <v>0.4</v>
      </c>
      <c r="L94" s="194">
        <f t="shared" si="25"/>
        <v>1</v>
      </c>
      <c r="M94" s="193">
        <f t="shared" si="26"/>
        <v>2800</v>
      </c>
      <c r="N94" s="193">
        <f t="shared" si="27"/>
        <v>4200</v>
      </c>
      <c r="O94" s="193">
        <f t="shared" si="28"/>
        <v>1400</v>
      </c>
      <c r="P94" s="193">
        <f t="shared" si="29"/>
        <v>5600</v>
      </c>
    </row>
    <row r="95" spans="1:16" x14ac:dyDescent="0.2">
      <c r="A95" s="51"/>
      <c r="B95" s="227" t="s">
        <v>89</v>
      </c>
      <c r="C95" s="221">
        <v>5.7</v>
      </c>
      <c r="D95" s="24"/>
      <c r="E95" s="27">
        <v>1</v>
      </c>
      <c r="F95" s="26">
        <v>14000</v>
      </c>
      <c r="G95" s="23">
        <f t="shared" si="24"/>
        <v>14000</v>
      </c>
      <c r="H95" s="186">
        <v>0.2</v>
      </c>
      <c r="I95" s="186">
        <v>0.3</v>
      </c>
      <c r="J95" s="186">
        <v>0.1</v>
      </c>
      <c r="K95" s="186">
        <v>0.4</v>
      </c>
      <c r="L95" s="194">
        <f t="shared" si="25"/>
        <v>1</v>
      </c>
      <c r="M95" s="193">
        <f t="shared" si="26"/>
        <v>2800</v>
      </c>
      <c r="N95" s="193">
        <f t="shared" si="27"/>
        <v>4200</v>
      </c>
      <c r="O95" s="193">
        <f t="shared" si="28"/>
        <v>1400</v>
      </c>
      <c r="P95" s="193">
        <f t="shared" si="29"/>
        <v>5600</v>
      </c>
    </row>
    <row r="96" spans="1:16" x14ac:dyDescent="0.2">
      <c r="A96" s="51"/>
      <c r="B96" s="227" t="s">
        <v>89</v>
      </c>
      <c r="C96" s="221">
        <v>5.8</v>
      </c>
      <c r="D96" s="24"/>
      <c r="E96" s="27">
        <v>1</v>
      </c>
      <c r="F96" s="26">
        <v>14000</v>
      </c>
      <c r="G96" s="23">
        <f t="shared" si="24"/>
        <v>14000</v>
      </c>
      <c r="H96" s="186">
        <v>0.2</v>
      </c>
      <c r="I96" s="186">
        <v>0.3</v>
      </c>
      <c r="J96" s="186">
        <v>0.1</v>
      </c>
      <c r="K96" s="186">
        <v>0.4</v>
      </c>
      <c r="L96" s="194">
        <f t="shared" si="25"/>
        <v>1</v>
      </c>
      <c r="M96" s="193">
        <f t="shared" si="26"/>
        <v>2800</v>
      </c>
      <c r="N96" s="193">
        <f t="shared" si="27"/>
        <v>4200</v>
      </c>
      <c r="O96" s="193">
        <f t="shared" si="28"/>
        <v>1400</v>
      </c>
      <c r="P96" s="193">
        <f t="shared" si="29"/>
        <v>5600</v>
      </c>
    </row>
    <row r="97" spans="1:16" x14ac:dyDescent="0.2">
      <c r="A97" s="51"/>
      <c r="B97" s="227" t="s">
        <v>89</v>
      </c>
      <c r="C97" s="221">
        <v>5.9</v>
      </c>
      <c r="D97" s="24"/>
      <c r="E97" s="27">
        <v>1</v>
      </c>
      <c r="F97" s="26">
        <v>14000</v>
      </c>
      <c r="G97" s="23">
        <f t="shared" si="24"/>
        <v>14000</v>
      </c>
      <c r="H97" s="186">
        <v>0.2</v>
      </c>
      <c r="I97" s="186">
        <v>0.3</v>
      </c>
      <c r="J97" s="186">
        <v>0.1</v>
      </c>
      <c r="K97" s="186">
        <v>0.4</v>
      </c>
      <c r="L97" s="194">
        <f t="shared" si="25"/>
        <v>1</v>
      </c>
      <c r="M97" s="193">
        <f t="shared" si="26"/>
        <v>2800</v>
      </c>
      <c r="N97" s="193">
        <f t="shared" si="27"/>
        <v>4200</v>
      </c>
      <c r="O97" s="193">
        <f t="shared" si="28"/>
        <v>1400</v>
      </c>
      <c r="P97" s="193">
        <f t="shared" si="29"/>
        <v>5600</v>
      </c>
    </row>
    <row r="98" spans="1:16" x14ac:dyDescent="0.2">
      <c r="A98" s="51"/>
      <c r="B98" s="227" t="s">
        <v>89</v>
      </c>
      <c r="C98" s="221">
        <v>5.0999999999999996</v>
      </c>
      <c r="D98" s="24"/>
      <c r="E98" s="27">
        <v>1</v>
      </c>
      <c r="F98" s="26">
        <v>14000</v>
      </c>
      <c r="G98" s="23">
        <f t="shared" si="24"/>
        <v>14000</v>
      </c>
      <c r="H98" s="186">
        <v>0.2</v>
      </c>
      <c r="I98" s="186">
        <v>0.3</v>
      </c>
      <c r="J98" s="186">
        <v>0.1</v>
      </c>
      <c r="K98" s="186">
        <v>0.4</v>
      </c>
      <c r="L98" s="194">
        <f t="shared" si="25"/>
        <v>1</v>
      </c>
      <c r="M98" s="193">
        <f t="shared" si="26"/>
        <v>2800</v>
      </c>
      <c r="N98" s="193">
        <f t="shared" si="27"/>
        <v>4200</v>
      </c>
      <c r="O98" s="193">
        <f t="shared" si="28"/>
        <v>1400</v>
      </c>
      <c r="P98" s="193">
        <f t="shared" si="29"/>
        <v>5600</v>
      </c>
    </row>
    <row r="99" spans="1:16" x14ac:dyDescent="0.2">
      <c r="A99" s="51"/>
      <c r="B99" s="227" t="s">
        <v>89</v>
      </c>
      <c r="C99" s="221">
        <v>5.1100000000000003</v>
      </c>
      <c r="D99" s="27"/>
      <c r="E99" s="27">
        <v>1</v>
      </c>
      <c r="F99" s="26">
        <v>14000</v>
      </c>
      <c r="G99" s="23">
        <f t="shared" si="24"/>
        <v>14000</v>
      </c>
      <c r="H99" s="186">
        <v>0.2</v>
      </c>
      <c r="I99" s="186">
        <v>0.3</v>
      </c>
      <c r="J99" s="186">
        <v>0.1</v>
      </c>
      <c r="K99" s="186">
        <v>0.4</v>
      </c>
      <c r="L99" s="194">
        <f t="shared" si="25"/>
        <v>1</v>
      </c>
      <c r="M99" s="193">
        <f t="shared" si="26"/>
        <v>2800</v>
      </c>
      <c r="N99" s="193">
        <f t="shared" si="27"/>
        <v>4200</v>
      </c>
      <c r="O99" s="193">
        <f t="shared" si="28"/>
        <v>1400</v>
      </c>
      <c r="P99" s="193">
        <f t="shared" si="29"/>
        <v>5600</v>
      </c>
    </row>
    <row r="100" spans="1:16" ht="15.75" x14ac:dyDescent="0.2">
      <c r="B100" s="233"/>
      <c r="C100" s="222" t="s">
        <v>488</v>
      </c>
      <c r="D100" s="175"/>
      <c r="E100" s="176"/>
      <c r="F100" s="177"/>
      <c r="G100" s="196">
        <f>SUM(G89:G99)</f>
        <v>252000</v>
      </c>
      <c r="H100" s="178"/>
      <c r="I100" s="178"/>
      <c r="J100" s="178"/>
      <c r="K100" s="178"/>
      <c r="L100" s="178"/>
      <c r="M100" s="178"/>
      <c r="N100" s="178"/>
      <c r="O100" s="179"/>
      <c r="P100" s="178"/>
    </row>
    <row r="101" spans="1:16" ht="16.5" thickBot="1" x14ac:dyDescent="0.25">
      <c r="B101" s="229"/>
      <c r="C101" s="216"/>
      <c r="D101" s="13"/>
      <c r="E101" s="14"/>
      <c r="F101" s="15"/>
      <c r="G101" s="31"/>
      <c r="H101" s="183"/>
      <c r="I101" s="183"/>
      <c r="J101" s="184"/>
      <c r="K101" s="183"/>
      <c r="L101" s="183"/>
      <c r="M101" s="183"/>
      <c r="N101" s="184"/>
      <c r="O101" s="185"/>
      <c r="P101" s="185"/>
    </row>
    <row r="102" spans="1:16" ht="15.75" x14ac:dyDescent="0.2">
      <c r="B102" s="226"/>
      <c r="C102" s="217" t="s">
        <v>492</v>
      </c>
      <c r="D102" s="6"/>
      <c r="E102" s="7"/>
      <c r="F102" s="8"/>
      <c r="G102" s="34"/>
      <c r="H102" s="189"/>
      <c r="I102" s="189"/>
      <c r="J102" s="190"/>
      <c r="K102" s="189"/>
      <c r="L102" s="189"/>
      <c r="M102" s="189"/>
      <c r="N102" s="190"/>
      <c r="O102" s="191"/>
      <c r="P102" s="188"/>
    </row>
    <row r="103" spans="1:16" x14ac:dyDescent="0.2">
      <c r="A103" s="51"/>
      <c r="B103" s="227" t="s">
        <v>89</v>
      </c>
      <c r="C103" s="221">
        <v>6.1</v>
      </c>
      <c r="D103" s="44" t="s">
        <v>350</v>
      </c>
      <c r="E103" s="24">
        <v>5</v>
      </c>
      <c r="F103" s="26">
        <v>14000</v>
      </c>
      <c r="G103" s="23">
        <f t="shared" ref="G103:G109" si="30">E103*F103</f>
        <v>70000</v>
      </c>
      <c r="H103" s="186">
        <v>0.2</v>
      </c>
      <c r="I103" s="186">
        <v>0.3</v>
      </c>
      <c r="J103" s="186">
        <v>0.1</v>
      </c>
      <c r="K103" s="186">
        <v>0.4</v>
      </c>
      <c r="L103" s="194">
        <f>SUM(H103:K103)</f>
        <v>1</v>
      </c>
      <c r="M103" s="193">
        <f>$G103*H103</f>
        <v>14000</v>
      </c>
      <c r="N103" s="193">
        <f>$G103*I103</f>
        <v>21000</v>
      </c>
      <c r="O103" s="193">
        <f>$G103*J103</f>
        <v>7000</v>
      </c>
      <c r="P103" s="193">
        <f>$G103*K103</f>
        <v>28000</v>
      </c>
    </row>
    <row r="104" spans="1:16" x14ac:dyDescent="0.2">
      <c r="A104" s="51"/>
      <c r="B104" s="227" t="s">
        <v>89</v>
      </c>
      <c r="C104" s="221">
        <v>6.2</v>
      </c>
      <c r="D104" s="44"/>
      <c r="E104" s="24">
        <v>1</v>
      </c>
      <c r="F104" s="26">
        <v>14000</v>
      </c>
      <c r="G104" s="23">
        <f t="shared" si="30"/>
        <v>14000</v>
      </c>
      <c r="H104" s="186">
        <v>0.2</v>
      </c>
      <c r="I104" s="186">
        <v>0.3</v>
      </c>
      <c r="J104" s="186">
        <v>0.1</v>
      </c>
      <c r="K104" s="186">
        <v>0.4</v>
      </c>
      <c r="L104" s="194">
        <f t="shared" ref="L104:L109" si="31">SUM(H104:K104)</f>
        <v>1</v>
      </c>
      <c r="M104" s="193">
        <f t="shared" ref="M104:M109" si="32">$G104*H104</f>
        <v>2800</v>
      </c>
      <c r="N104" s="193">
        <f t="shared" ref="N104:N109" si="33">$G104*I104</f>
        <v>4200</v>
      </c>
      <c r="O104" s="193">
        <f t="shared" ref="O104:O109" si="34">$G104*J104</f>
        <v>1400</v>
      </c>
      <c r="P104" s="193">
        <f t="shared" ref="P104:P109" si="35">$G104*K104</f>
        <v>5600</v>
      </c>
    </row>
    <row r="105" spans="1:16" s="160" customFormat="1" x14ac:dyDescent="0.2">
      <c r="A105" s="159"/>
      <c r="B105" s="227" t="s">
        <v>89</v>
      </c>
      <c r="C105" s="221">
        <v>6.3</v>
      </c>
      <c r="D105" s="44"/>
      <c r="E105" s="24">
        <v>1</v>
      </c>
      <c r="F105" s="26">
        <v>14000</v>
      </c>
      <c r="G105" s="23">
        <f t="shared" si="30"/>
        <v>14000</v>
      </c>
      <c r="H105" s="186">
        <v>0.2</v>
      </c>
      <c r="I105" s="186">
        <v>0.3</v>
      </c>
      <c r="J105" s="186">
        <v>0.1</v>
      </c>
      <c r="K105" s="186">
        <v>0.4</v>
      </c>
      <c r="L105" s="194">
        <f t="shared" si="31"/>
        <v>1</v>
      </c>
      <c r="M105" s="193">
        <f t="shared" si="32"/>
        <v>2800</v>
      </c>
      <c r="N105" s="193">
        <f t="shared" si="33"/>
        <v>4200</v>
      </c>
      <c r="O105" s="193">
        <f t="shared" si="34"/>
        <v>1400</v>
      </c>
      <c r="P105" s="193">
        <f t="shared" si="35"/>
        <v>5600</v>
      </c>
    </row>
    <row r="106" spans="1:16" x14ac:dyDescent="0.2">
      <c r="A106" s="51"/>
      <c r="B106" s="227" t="s">
        <v>89</v>
      </c>
      <c r="C106" s="221">
        <v>6.4</v>
      </c>
      <c r="D106" s="24"/>
      <c r="E106" s="27">
        <v>4</v>
      </c>
      <c r="F106" s="26">
        <v>14000</v>
      </c>
      <c r="G106" s="23">
        <f t="shared" si="30"/>
        <v>56000</v>
      </c>
      <c r="H106" s="186">
        <v>0.56999999999999995</v>
      </c>
      <c r="I106" s="186">
        <v>0.03</v>
      </c>
      <c r="J106" s="186">
        <v>0.2</v>
      </c>
      <c r="K106" s="186">
        <v>0.2</v>
      </c>
      <c r="L106" s="194">
        <f t="shared" si="31"/>
        <v>1</v>
      </c>
      <c r="M106" s="193">
        <f t="shared" si="32"/>
        <v>31919.999999999996</v>
      </c>
      <c r="N106" s="193">
        <f t="shared" si="33"/>
        <v>1680</v>
      </c>
      <c r="O106" s="193">
        <f t="shared" si="34"/>
        <v>11200</v>
      </c>
      <c r="P106" s="193">
        <f t="shared" si="35"/>
        <v>11200</v>
      </c>
    </row>
    <row r="107" spans="1:16" x14ac:dyDescent="0.2">
      <c r="A107" s="51"/>
      <c r="B107" s="227" t="s">
        <v>89</v>
      </c>
      <c r="C107" s="221">
        <v>6.5</v>
      </c>
      <c r="D107" s="24"/>
      <c r="E107" s="27">
        <v>1</v>
      </c>
      <c r="F107" s="26">
        <v>14000</v>
      </c>
      <c r="G107" s="23">
        <f t="shared" si="30"/>
        <v>14000</v>
      </c>
      <c r="H107" s="186">
        <v>0.2</v>
      </c>
      <c r="I107" s="186">
        <v>0.3</v>
      </c>
      <c r="J107" s="186">
        <v>0.1</v>
      </c>
      <c r="K107" s="186">
        <v>0.4</v>
      </c>
      <c r="L107" s="194">
        <f t="shared" si="31"/>
        <v>1</v>
      </c>
      <c r="M107" s="193">
        <f t="shared" si="32"/>
        <v>2800</v>
      </c>
      <c r="N107" s="193">
        <f t="shared" si="33"/>
        <v>4200</v>
      </c>
      <c r="O107" s="193">
        <f t="shared" si="34"/>
        <v>1400</v>
      </c>
      <c r="P107" s="193">
        <f t="shared" si="35"/>
        <v>5600</v>
      </c>
    </row>
    <row r="108" spans="1:16" x14ac:dyDescent="0.2">
      <c r="A108" s="51"/>
      <c r="B108" s="227" t="s">
        <v>89</v>
      </c>
      <c r="C108" s="221">
        <v>6.6</v>
      </c>
      <c r="D108" s="24"/>
      <c r="E108" s="27">
        <v>1</v>
      </c>
      <c r="F108" s="26">
        <v>14000</v>
      </c>
      <c r="G108" s="23">
        <f t="shared" si="30"/>
        <v>14000</v>
      </c>
      <c r="H108" s="186">
        <v>0.2</v>
      </c>
      <c r="I108" s="186">
        <v>0.3</v>
      </c>
      <c r="J108" s="186">
        <v>0.1</v>
      </c>
      <c r="K108" s="186">
        <v>0.4</v>
      </c>
      <c r="L108" s="194">
        <f t="shared" si="31"/>
        <v>1</v>
      </c>
      <c r="M108" s="193">
        <f t="shared" si="32"/>
        <v>2800</v>
      </c>
      <c r="N108" s="193">
        <f t="shared" si="33"/>
        <v>4200</v>
      </c>
      <c r="O108" s="193">
        <f t="shared" si="34"/>
        <v>1400</v>
      </c>
      <c r="P108" s="193">
        <f t="shared" si="35"/>
        <v>5600</v>
      </c>
    </row>
    <row r="109" spans="1:16" ht="15.75" thickBot="1" x14ac:dyDescent="0.25">
      <c r="A109" s="51"/>
      <c r="B109" s="227" t="s">
        <v>89</v>
      </c>
      <c r="C109" s="221">
        <v>6.7</v>
      </c>
      <c r="D109" s="24"/>
      <c r="E109" s="27">
        <v>1</v>
      </c>
      <c r="F109" s="26">
        <v>14000</v>
      </c>
      <c r="G109" s="23">
        <f t="shared" si="30"/>
        <v>14000</v>
      </c>
      <c r="H109" s="186">
        <v>0.2</v>
      </c>
      <c r="I109" s="186">
        <v>0.3</v>
      </c>
      <c r="J109" s="186">
        <v>0.1</v>
      </c>
      <c r="K109" s="186">
        <v>0.4</v>
      </c>
      <c r="L109" s="194">
        <f t="shared" si="31"/>
        <v>1</v>
      </c>
      <c r="M109" s="193">
        <f t="shared" si="32"/>
        <v>2800</v>
      </c>
      <c r="N109" s="193">
        <f t="shared" si="33"/>
        <v>4200</v>
      </c>
      <c r="O109" s="193">
        <f t="shared" si="34"/>
        <v>1400</v>
      </c>
      <c r="P109" s="193">
        <f t="shared" si="35"/>
        <v>5600</v>
      </c>
    </row>
    <row r="110" spans="1:16" s="197" customFormat="1" ht="15.75" x14ac:dyDescent="0.2">
      <c r="A110" s="209"/>
      <c r="B110" s="234"/>
      <c r="C110" s="213" t="s">
        <v>450</v>
      </c>
      <c r="D110" s="199"/>
      <c r="E110" s="200"/>
      <c r="F110" s="201"/>
      <c r="G110" s="202"/>
      <c r="H110" s="202"/>
      <c r="I110" s="202"/>
      <c r="J110" s="201"/>
      <c r="K110" s="202"/>
      <c r="L110" s="202"/>
      <c r="M110" s="203">
        <f>SUM(M8:M100)</f>
        <v>233220</v>
      </c>
      <c r="N110" s="203">
        <f>SUM(N8:N100)</f>
        <v>291130</v>
      </c>
      <c r="O110" s="203">
        <f>SUM(O8:O100)</f>
        <v>133650</v>
      </c>
      <c r="P110" s="203">
        <f>SUM(P8:P100)</f>
        <v>364500</v>
      </c>
    </row>
    <row r="111" spans="1:16" s="198" customFormat="1" ht="16.5" thickBot="1" x14ac:dyDescent="0.25">
      <c r="A111" s="210"/>
      <c r="B111" s="235"/>
      <c r="C111" s="223" t="s">
        <v>459</v>
      </c>
      <c r="D111" s="204"/>
      <c r="E111" s="205"/>
      <c r="F111" s="206"/>
      <c r="G111" s="208">
        <f>SUM(M110:P110)</f>
        <v>1022500</v>
      </c>
      <c r="H111" s="207"/>
      <c r="I111" s="207"/>
      <c r="J111" s="206"/>
      <c r="K111" s="207"/>
      <c r="L111" s="207"/>
      <c r="M111" s="207"/>
      <c r="N111" s="206"/>
      <c r="O111" s="207"/>
      <c r="P111" s="207"/>
    </row>
    <row r="112" spans="1:16" ht="15" customHeight="1" x14ac:dyDescent="0.2">
      <c r="B112" s="80"/>
      <c r="C112" s="163"/>
      <c r="D112" s="80"/>
      <c r="E112" s="80"/>
      <c r="F112" s="80"/>
      <c r="G112" s="80"/>
    </row>
    <row r="113" spans="2:16" x14ac:dyDescent="0.2">
      <c r="B113" s="83"/>
      <c r="C113" s="83"/>
      <c r="D113" s="83"/>
      <c r="E113" s="83"/>
      <c r="F113" s="83"/>
      <c r="G113" s="83"/>
      <c r="H113" s="83"/>
      <c r="I113" s="83"/>
      <c r="J113" s="83"/>
      <c r="K113" s="83"/>
      <c r="L113" s="83"/>
      <c r="M113" s="83"/>
      <c r="N113" s="83"/>
      <c r="O113" s="83"/>
      <c r="P113" s="83"/>
    </row>
    <row r="114" spans="2:16" x14ac:dyDescent="0.2">
      <c r="B114" s="84"/>
      <c r="C114" s="84"/>
      <c r="D114" s="84"/>
      <c r="E114" s="84"/>
      <c r="F114" s="84"/>
      <c r="G114" s="84"/>
    </row>
    <row r="115" spans="2:16" x14ac:dyDescent="0.2">
      <c r="B115" s="85"/>
      <c r="C115" s="84"/>
      <c r="D115" s="85"/>
      <c r="E115" s="85"/>
      <c r="F115" s="85"/>
      <c r="G115" s="85"/>
      <c r="H115" s="85"/>
      <c r="I115" s="85"/>
      <c r="J115" s="85"/>
      <c r="K115" s="85"/>
      <c r="L115" s="85"/>
      <c r="M115" s="85"/>
      <c r="N115" s="85"/>
      <c r="O115" s="85"/>
      <c r="P115" s="85"/>
    </row>
    <row r="116" spans="2:16" ht="15.75" x14ac:dyDescent="0.25">
      <c r="B116" s="92"/>
      <c r="C116" s="91"/>
      <c r="D116" s="92"/>
      <c r="E116" s="92"/>
      <c r="F116" s="92"/>
      <c r="G116" s="92"/>
    </row>
    <row r="117" spans="2:16" x14ac:dyDescent="0.2">
      <c r="B117" s="84"/>
      <c r="C117" s="84"/>
      <c r="D117" s="84"/>
      <c r="E117" s="84"/>
      <c r="F117" s="84"/>
      <c r="G117" s="84"/>
    </row>
    <row r="118" spans="2:16" x14ac:dyDescent="0.2">
      <c r="B118" s="84"/>
      <c r="C118" s="84"/>
      <c r="D118" s="84"/>
      <c r="E118" s="84"/>
      <c r="F118" s="84"/>
      <c r="G118" s="84"/>
    </row>
    <row r="119" spans="2:16" x14ac:dyDescent="0.2">
      <c r="B119" s="84"/>
      <c r="C119" s="84"/>
      <c r="D119" s="84"/>
      <c r="E119" s="84"/>
      <c r="F119" s="84"/>
      <c r="G119" s="84"/>
    </row>
    <row r="120" spans="2:16" x14ac:dyDescent="0.2">
      <c r="B120" s="84"/>
      <c r="C120" s="84"/>
      <c r="D120" s="84"/>
      <c r="E120" s="84"/>
      <c r="F120" s="84"/>
      <c r="G120" s="84"/>
    </row>
    <row r="121" spans="2:16" x14ac:dyDescent="0.2">
      <c r="B121" s="84"/>
      <c r="C121" s="84"/>
      <c r="D121" s="84"/>
      <c r="E121" s="84"/>
      <c r="F121" s="84"/>
      <c r="G121" s="84"/>
    </row>
    <row r="122" spans="2:16" x14ac:dyDescent="0.2">
      <c r="B122" s="85"/>
      <c r="C122" s="84"/>
      <c r="D122" s="85"/>
      <c r="E122" s="85"/>
      <c r="F122" s="85"/>
      <c r="G122" s="85"/>
      <c r="H122" s="85"/>
      <c r="I122" s="85"/>
      <c r="J122" s="85"/>
      <c r="K122" s="85"/>
      <c r="L122" s="85"/>
      <c r="M122" s="85"/>
      <c r="N122" s="85"/>
      <c r="O122" s="85"/>
      <c r="P122" s="85"/>
    </row>
    <row r="123" spans="2:16" ht="15.75" x14ac:dyDescent="0.25">
      <c r="B123" s="92"/>
      <c r="C123" s="91"/>
      <c r="D123" s="92"/>
      <c r="E123" s="92"/>
      <c r="F123" s="92"/>
      <c r="G123" s="92"/>
    </row>
    <row r="124" spans="2:16" x14ac:dyDescent="0.2">
      <c r="B124" s="84"/>
      <c r="C124" s="84"/>
      <c r="D124" s="84"/>
      <c r="E124" s="84"/>
      <c r="F124" s="84"/>
      <c r="G124" s="84"/>
    </row>
    <row r="125" spans="2:16" x14ac:dyDescent="0.2">
      <c r="B125" s="83"/>
      <c r="C125" s="83"/>
      <c r="D125" s="83"/>
      <c r="E125" s="83"/>
      <c r="F125" s="83"/>
      <c r="G125" s="83"/>
      <c r="H125" s="83"/>
      <c r="I125" s="83"/>
      <c r="J125" s="83"/>
      <c r="K125" s="83"/>
      <c r="L125" s="83"/>
      <c r="M125" s="83"/>
      <c r="N125" s="83"/>
      <c r="O125" s="83"/>
      <c r="P125" s="83"/>
    </row>
    <row r="126" spans="2:16" x14ac:dyDescent="0.2">
      <c r="B126" s="84"/>
      <c r="C126" s="84"/>
      <c r="D126" s="84"/>
      <c r="E126" s="84"/>
      <c r="F126" s="84"/>
      <c r="G126" s="84"/>
    </row>
    <row r="127" spans="2:16" x14ac:dyDescent="0.2">
      <c r="B127" s="83"/>
      <c r="C127" s="83"/>
      <c r="D127" s="83"/>
      <c r="E127" s="83"/>
      <c r="F127" s="83"/>
      <c r="G127" s="83"/>
      <c r="H127" s="83"/>
      <c r="I127" s="83"/>
      <c r="J127" s="83"/>
      <c r="K127" s="83"/>
      <c r="L127" s="83"/>
      <c r="M127" s="83"/>
      <c r="N127" s="83"/>
      <c r="O127" s="83"/>
      <c r="P127" s="83"/>
    </row>
    <row r="128" spans="2:16" x14ac:dyDescent="0.2">
      <c r="B128" s="85"/>
      <c r="C128" s="84"/>
      <c r="D128" s="85"/>
      <c r="E128" s="85"/>
      <c r="F128" s="85"/>
      <c r="G128" s="85"/>
      <c r="H128" s="85"/>
      <c r="I128" s="85"/>
      <c r="J128" s="85"/>
      <c r="K128" s="85"/>
      <c r="L128" s="85"/>
      <c r="M128" s="85"/>
      <c r="N128" s="85"/>
      <c r="O128" s="85"/>
      <c r="P128" s="85"/>
    </row>
    <row r="129" spans="2:16" x14ac:dyDescent="0.2">
      <c r="B129" s="85"/>
      <c r="C129" s="84"/>
      <c r="D129" s="85"/>
      <c r="E129" s="85"/>
      <c r="F129" s="85"/>
      <c r="G129" s="85"/>
      <c r="H129" s="85"/>
      <c r="I129" s="85"/>
      <c r="J129" s="85"/>
      <c r="K129" s="85"/>
      <c r="L129" s="85"/>
      <c r="M129" s="85"/>
      <c r="N129" s="85"/>
      <c r="O129" s="85"/>
      <c r="P129" s="85"/>
    </row>
    <row r="130" spans="2:16" ht="15.75" x14ac:dyDescent="0.2">
      <c r="B130" s="84"/>
      <c r="C130" s="90"/>
      <c r="D130" s="84"/>
      <c r="E130" s="84"/>
      <c r="F130" s="84"/>
      <c r="G130" s="84"/>
    </row>
    <row r="131" spans="2:16" x14ac:dyDescent="0.2">
      <c r="B131" s="84"/>
      <c r="C131" s="84"/>
      <c r="D131" s="84"/>
      <c r="E131" s="84"/>
      <c r="F131" s="84"/>
      <c r="G131" s="84"/>
    </row>
    <row r="132" spans="2:16" x14ac:dyDescent="0.2">
      <c r="B132" s="84"/>
      <c r="C132" s="84"/>
      <c r="D132" s="84"/>
      <c r="E132" s="84"/>
      <c r="F132" s="84"/>
      <c r="G132" s="84"/>
    </row>
    <row r="133" spans="2:16" x14ac:dyDescent="0.2">
      <c r="B133" s="84"/>
      <c r="C133" s="84"/>
      <c r="D133" s="84"/>
      <c r="E133" s="84"/>
      <c r="F133" s="84"/>
      <c r="G133" s="84"/>
    </row>
    <row r="134" spans="2:16" x14ac:dyDescent="0.2">
      <c r="B134" s="85"/>
      <c r="C134" s="84"/>
      <c r="D134" s="85"/>
      <c r="E134" s="85"/>
      <c r="F134" s="85"/>
      <c r="G134" s="85"/>
      <c r="H134" s="85"/>
      <c r="I134" s="85"/>
      <c r="J134" s="85"/>
      <c r="K134" s="85"/>
      <c r="L134" s="85"/>
      <c r="M134" s="85"/>
      <c r="N134" s="85"/>
      <c r="O134" s="85"/>
      <c r="P134" s="85"/>
    </row>
    <row r="135" spans="2:16" ht="15.75" x14ac:dyDescent="0.2">
      <c r="B135" s="84"/>
      <c r="C135" s="90"/>
      <c r="D135" s="84"/>
      <c r="E135" s="84"/>
      <c r="F135" s="84"/>
      <c r="G135" s="84"/>
    </row>
    <row r="136" spans="2:16" x14ac:dyDescent="0.2">
      <c r="B136" s="85"/>
      <c r="C136" s="84"/>
      <c r="D136" s="85"/>
      <c r="E136" s="85"/>
      <c r="F136" s="85"/>
      <c r="G136" s="85"/>
      <c r="H136" s="85"/>
      <c r="I136" s="85"/>
      <c r="J136" s="85"/>
      <c r="K136" s="85"/>
      <c r="L136" s="85"/>
      <c r="M136" s="85"/>
      <c r="N136" s="85"/>
      <c r="O136" s="85"/>
      <c r="P136" s="85"/>
    </row>
    <row r="137" spans="2:16" ht="15.75" x14ac:dyDescent="0.2">
      <c r="B137" s="84"/>
      <c r="C137" s="90"/>
      <c r="D137" s="84"/>
      <c r="E137" s="84"/>
      <c r="F137" s="84"/>
      <c r="G137" s="84"/>
    </row>
    <row r="138" spans="2:16" x14ac:dyDescent="0.2">
      <c r="B138" s="93"/>
      <c r="C138" s="93"/>
      <c r="D138" s="93"/>
      <c r="E138" s="93"/>
      <c r="F138" s="93"/>
      <c r="G138" s="93"/>
    </row>
  </sheetData>
  <dataConsolidate link="1"/>
  <mergeCells count="17">
    <mergeCell ref="B4:B5"/>
    <mergeCell ref="O3:O5"/>
    <mergeCell ref="L3:L5"/>
    <mergeCell ref="C1:G2"/>
    <mergeCell ref="D3:F3"/>
    <mergeCell ref="C4:C5"/>
    <mergeCell ref="E4:E5"/>
    <mergeCell ref="G3:G5"/>
    <mergeCell ref="K3:K5"/>
    <mergeCell ref="J3:J5"/>
    <mergeCell ref="H3:H5"/>
    <mergeCell ref="I3:I5"/>
    <mergeCell ref="P3:P5"/>
    <mergeCell ref="M3:M5"/>
    <mergeCell ref="N3:N5"/>
    <mergeCell ref="H2:K2"/>
    <mergeCell ref="M2:P2"/>
  </mergeCells>
  <phoneticPr fontId="0" type="noConversion"/>
  <conditionalFormatting sqref="M27:M37">
    <cfRule type="colorScale" priority="26">
      <colorScale>
        <cfvo type="min"/>
        <cfvo type="percentile" val="50"/>
        <cfvo type="max"/>
        <color rgb="FF63BE7B"/>
        <color rgb="FFFFEB84"/>
        <color rgb="FFF8696B"/>
      </colorScale>
    </cfRule>
  </conditionalFormatting>
  <conditionalFormatting sqref="N27:N37">
    <cfRule type="colorScale" priority="25">
      <colorScale>
        <cfvo type="min"/>
        <cfvo type="percentile" val="50"/>
        <cfvo type="max"/>
        <color rgb="FF63BE7B"/>
        <color rgb="FFFFEB84"/>
        <color rgb="FFF8696B"/>
      </colorScale>
    </cfRule>
  </conditionalFormatting>
  <conditionalFormatting sqref="O27:O37">
    <cfRule type="colorScale" priority="24">
      <colorScale>
        <cfvo type="min"/>
        <cfvo type="percentile" val="50"/>
        <cfvo type="max"/>
        <color rgb="FF63BE7B"/>
        <color rgb="FFFFEB84"/>
        <color rgb="FFF8696B"/>
      </colorScale>
    </cfRule>
  </conditionalFormatting>
  <conditionalFormatting sqref="P27:P37">
    <cfRule type="colorScale" priority="23">
      <colorScale>
        <cfvo type="min"/>
        <cfvo type="percentile" val="50"/>
        <cfvo type="max"/>
        <color rgb="FF63BE7B"/>
        <color rgb="FFFFEB84"/>
        <color rgb="FFF8696B"/>
      </colorScale>
    </cfRule>
  </conditionalFormatting>
  <conditionalFormatting sqref="M40:M44">
    <cfRule type="colorScale" priority="22">
      <colorScale>
        <cfvo type="min"/>
        <cfvo type="percentile" val="50"/>
        <cfvo type="max"/>
        <color rgb="FF63BE7B"/>
        <color rgb="FFFFEB84"/>
        <color rgb="FFF8696B"/>
      </colorScale>
    </cfRule>
  </conditionalFormatting>
  <conditionalFormatting sqref="N40:N44">
    <cfRule type="colorScale" priority="21">
      <colorScale>
        <cfvo type="min"/>
        <cfvo type="percentile" val="50"/>
        <cfvo type="max"/>
        <color rgb="FF63BE7B"/>
        <color rgb="FFFFEB84"/>
        <color rgb="FFF8696B"/>
      </colorScale>
    </cfRule>
  </conditionalFormatting>
  <conditionalFormatting sqref="O40:O44">
    <cfRule type="colorScale" priority="20">
      <colorScale>
        <cfvo type="min"/>
        <cfvo type="percentile" val="50"/>
        <cfvo type="max"/>
        <color rgb="FF63BE7B"/>
        <color rgb="FFFFEB84"/>
        <color rgb="FFF8696B"/>
      </colorScale>
    </cfRule>
  </conditionalFormatting>
  <conditionalFormatting sqref="P40:P44">
    <cfRule type="colorScale" priority="19">
      <colorScale>
        <cfvo type="min"/>
        <cfvo type="percentile" val="50"/>
        <cfvo type="max"/>
        <color rgb="FF63BE7B"/>
        <color rgb="FFFFEB84"/>
        <color rgb="FFF8696B"/>
      </colorScale>
    </cfRule>
  </conditionalFormatting>
  <conditionalFormatting sqref="M81:M85">
    <cfRule type="colorScale" priority="14">
      <colorScale>
        <cfvo type="min"/>
        <cfvo type="percentile" val="50"/>
        <cfvo type="max"/>
        <color rgb="FF63BE7B"/>
        <color rgb="FFFFEB84"/>
        <color rgb="FFF8696B"/>
      </colorScale>
    </cfRule>
  </conditionalFormatting>
  <conditionalFormatting sqref="N81:N85">
    <cfRule type="colorScale" priority="13">
      <colorScale>
        <cfvo type="min"/>
        <cfvo type="percentile" val="50"/>
        <cfvo type="max"/>
        <color rgb="FF63BE7B"/>
        <color rgb="FFFFEB84"/>
        <color rgb="FFF8696B"/>
      </colorScale>
    </cfRule>
  </conditionalFormatting>
  <conditionalFormatting sqref="O81:O85">
    <cfRule type="colorScale" priority="12">
      <colorScale>
        <cfvo type="min"/>
        <cfvo type="percentile" val="50"/>
        <cfvo type="max"/>
        <color rgb="FF63BE7B"/>
        <color rgb="FFFFEB84"/>
        <color rgb="FFF8696B"/>
      </colorScale>
    </cfRule>
  </conditionalFormatting>
  <conditionalFormatting sqref="P81:P85">
    <cfRule type="colorScale" priority="11">
      <colorScale>
        <cfvo type="min"/>
        <cfvo type="percentile" val="50"/>
        <cfvo type="max"/>
        <color rgb="FF63BE7B"/>
        <color rgb="FFFFEB84"/>
        <color rgb="FFF8696B"/>
      </colorScale>
    </cfRule>
  </conditionalFormatting>
  <conditionalFormatting sqref="M89:M99">
    <cfRule type="colorScale" priority="10">
      <colorScale>
        <cfvo type="min"/>
        <cfvo type="percentile" val="50"/>
        <cfvo type="max"/>
        <color rgb="FF63BE7B"/>
        <color rgb="FFFFEB84"/>
        <color rgb="FFF8696B"/>
      </colorScale>
    </cfRule>
  </conditionalFormatting>
  <conditionalFormatting sqref="N89:N99">
    <cfRule type="colorScale" priority="9">
      <colorScale>
        <cfvo type="min"/>
        <cfvo type="percentile" val="50"/>
        <cfvo type="max"/>
        <color rgb="FF63BE7B"/>
        <color rgb="FFFFEB84"/>
        <color rgb="FFF8696B"/>
      </colorScale>
    </cfRule>
  </conditionalFormatting>
  <conditionalFormatting sqref="O89:O99">
    <cfRule type="colorScale" priority="8">
      <colorScale>
        <cfvo type="min"/>
        <cfvo type="percentile" val="50"/>
        <cfvo type="max"/>
        <color rgb="FF63BE7B"/>
        <color rgb="FFFFEB84"/>
        <color rgb="FFF8696B"/>
      </colorScale>
    </cfRule>
  </conditionalFormatting>
  <conditionalFormatting sqref="P89:P99">
    <cfRule type="colorScale" priority="7">
      <colorScale>
        <cfvo type="min"/>
        <cfvo type="percentile" val="50"/>
        <cfvo type="max"/>
        <color rgb="FF63BE7B"/>
        <color rgb="FFFFEB84"/>
        <color rgb="FFF8696B"/>
      </colorScale>
    </cfRule>
  </conditionalFormatting>
  <conditionalFormatting sqref="M8:M23">
    <cfRule type="colorScale" priority="38">
      <colorScale>
        <cfvo type="min"/>
        <cfvo type="percentile" val="50"/>
        <cfvo type="max"/>
        <color rgb="FF63BE7B"/>
        <color rgb="FFFFEB84"/>
        <color rgb="FFF8696B"/>
      </colorScale>
    </cfRule>
  </conditionalFormatting>
  <conditionalFormatting sqref="N8:N23">
    <cfRule type="colorScale" priority="40">
      <colorScale>
        <cfvo type="min"/>
        <cfvo type="percentile" val="50"/>
        <cfvo type="max"/>
        <color rgb="FF63BE7B"/>
        <color rgb="FFFFEB84"/>
        <color rgb="FFF8696B"/>
      </colorScale>
    </cfRule>
  </conditionalFormatting>
  <conditionalFormatting sqref="O8:O23">
    <cfRule type="colorScale" priority="42">
      <colorScale>
        <cfvo type="min"/>
        <cfvo type="percentile" val="50"/>
        <cfvo type="max"/>
        <color rgb="FF63BE7B"/>
        <color rgb="FFFFEB84"/>
        <color rgb="FFF8696B"/>
      </colorScale>
    </cfRule>
  </conditionalFormatting>
  <conditionalFormatting sqref="P8:P23">
    <cfRule type="colorScale" priority="44">
      <colorScale>
        <cfvo type="min"/>
        <cfvo type="percentile" val="50"/>
        <cfvo type="max"/>
        <color rgb="FF63BE7B"/>
        <color rgb="FFFFEB84"/>
        <color rgb="FFF8696B"/>
      </colorScale>
    </cfRule>
  </conditionalFormatting>
  <conditionalFormatting sqref="M45:M77">
    <cfRule type="colorScale" priority="56">
      <colorScale>
        <cfvo type="min"/>
        <cfvo type="percentile" val="50"/>
        <cfvo type="max"/>
        <color rgb="FF63BE7B"/>
        <color rgb="FFFFEB84"/>
        <color rgb="FFF8696B"/>
      </colorScale>
    </cfRule>
  </conditionalFormatting>
  <conditionalFormatting sqref="N45:N77">
    <cfRule type="colorScale" priority="57">
      <colorScale>
        <cfvo type="min"/>
        <cfvo type="percentile" val="50"/>
        <cfvo type="max"/>
        <color rgb="FF63BE7B"/>
        <color rgb="FFFFEB84"/>
        <color rgb="FFF8696B"/>
      </colorScale>
    </cfRule>
  </conditionalFormatting>
  <conditionalFormatting sqref="O45:O77">
    <cfRule type="colorScale" priority="58">
      <colorScale>
        <cfvo type="min"/>
        <cfvo type="percentile" val="50"/>
        <cfvo type="max"/>
        <color rgb="FF63BE7B"/>
        <color rgb="FFFFEB84"/>
        <color rgb="FFF8696B"/>
      </colorScale>
    </cfRule>
  </conditionalFormatting>
  <conditionalFormatting sqref="P45:P77">
    <cfRule type="colorScale" priority="59">
      <colorScale>
        <cfvo type="min"/>
        <cfvo type="percentile" val="50"/>
        <cfvo type="max"/>
        <color rgb="FF63BE7B"/>
        <color rgb="FFFFEB84"/>
        <color rgb="FFF8696B"/>
      </colorScale>
    </cfRule>
  </conditionalFormatting>
  <conditionalFormatting sqref="M8:M14">
    <cfRule type="colorScale" priority="6">
      <colorScale>
        <cfvo type="min"/>
        <cfvo type="percentile" val="50"/>
        <cfvo type="max"/>
        <color rgb="FF63BE7B"/>
        <color rgb="FFFFEB84"/>
        <color rgb="FFF8696B"/>
      </colorScale>
    </cfRule>
  </conditionalFormatting>
  <conditionalFormatting sqref="M13:M19">
    <cfRule type="colorScale" priority="5">
      <colorScale>
        <cfvo type="min"/>
        <cfvo type="percentile" val="50"/>
        <cfvo type="max"/>
        <color rgb="FFF8696B"/>
        <color rgb="FFFFEB84"/>
        <color rgb="FF63BE7B"/>
      </colorScale>
    </cfRule>
  </conditionalFormatting>
  <conditionalFormatting sqref="M103:M109">
    <cfRule type="colorScale" priority="4">
      <colorScale>
        <cfvo type="min"/>
        <cfvo type="percentile" val="50"/>
        <cfvo type="max"/>
        <color rgb="FF63BE7B"/>
        <color rgb="FFFFEB84"/>
        <color rgb="FFF8696B"/>
      </colorScale>
    </cfRule>
  </conditionalFormatting>
  <conditionalFormatting sqref="N103:N109">
    <cfRule type="colorScale" priority="3">
      <colorScale>
        <cfvo type="min"/>
        <cfvo type="percentile" val="50"/>
        <cfvo type="max"/>
        <color rgb="FF63BE7B"/>
        <color rgb="FFFFEB84"/>
        <color rgb="FFF8696B"/>
      </colorScale>
    </cfRule>
  </conditionalFormatting>
  <conditionalFormatting sqref="O103:O109">
    <cfRule type="colorScale" priority="2">
      <colorScale>
        <cfvo type="min"/>
        <cfvo type="percentile" val="50"/>
        <cfvo type="max"/>
        <color rgb="FF63BE7B"/>
        <color rgb="FFFFEB84"/>
        <color rgb="FFF8696B"/>
      </colorScale>
    </cfRule>
  </conditionalFormatting>
  <conditionalFormatting sqref="P103:P109">
    <cfRule type="colorScale" priority="1">
      <colorScale>
        <cfvo type="min"/>
        <cfvo type="percentile" val="50"/>
        <cfvo type="max"/>
        <color rgb="FF63BE7B"/>
        <color rgb="FFFFEB84"/>
        <color rgb="FFF8696B"/>
      </colorScale>
    </cfRule>
  </conditionalFormatting>
  <pageMargins left="0.78740157480314965" right="0.78740157480314965" top="0.39370078740157483" bottom="0.39370078740157483" header="0.11811023622047245" footer="0.11811023622047245"/>
  <pageSetup paperSize="9" scale="29" fitToHeight="2" orientation="landscape" cellComments="atEn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DOH!$B$2:$B$4</xm:f>
          </x14:formula1>
          <xm:sqref>B8:B23 B27:B36 B81:B85 B89:B99 B40:B77 B103:B109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6"/>
  <sheetViews>
    <sheetView tabSelected="1" zoomScale="110" zoomScaleNormal="110" workbookViewId="0">
      <pane ySplit="4" topLeftCell="A5" activePane="bottomLeft" state="frozen"/>
      <selection activeCell="E1" sqref="E1"/>
      <selection pane="bottomLeft" activeCell="D20" sqref="D20"/>
    </sheetView>
  </sheetViews>
  <sheetFormatPr defaultRowHeight="15" x14ac:dyDescent="0.25"/>
  <cols>
    <col min="1" max="1" width="4.85546875" style="236" customWidth="1"/>
    <col min="2" max="2" width="14.7109375" style="236" customWidth="1"/>
    <col min="3" max="3" width="12.140625" style="236" customWidth="1"/>
    <col min="4" max="4" width="17.28515625" style="236" bestFit="1" customWidth="1"/>
    <col min="5" max="5" width="17.5703125" style="236" bestFit="1" customWidth="1"/>
    <col min="6" max="6" width="16.42578125" style="236" bestFit="1" customWidth="1"/>
    <col min="7" max="7" width="11.42578125" style="236" bestFit="1" customWidth="1"/>
    <col min="8" max="8" width="15.140625" style="236" customWidth="1"/>
    <col min="9" max="9" width="17.85546875" style="236" customWidth="1"/>
    <col min="10" max="10" width="24.85546875" style="236" customWidth="1"/>
    <col min="11" max="11" width="30.42578125" style="236" customWidth="1"/>
    <col min="12" max="256" width="9.140625" style="236"/>
    <col min="257" max="257" width="9.5703125" style="236" bestFit="1" customWidth="1"/>
    <col min="258" max="512" width="9.140625" style="236"/>
    <col min="513" max="513" width="9.5703125" style="236" bestFit="1" customWidth="1"/>
    <col min="514" max="768" width="9.140625" style="236"/>
    <col min="769" max="769" width="9.5703125" style="236" bestFit="1" customWidth="1"/>
    <col min="770" max="1024" width="9.140625" style="236"/>
    <col min="1025" max="1025" width="9.5703125" style="236" bestFit="1" customWidth="1"/>
    <col min="1026" max="1280" width="9.140625" style="236"/>
    <col min="1281" max="1281" width="9.5703125" style="236" bestFit="1" customWidth="1"/>
    <col min="1282" max="1536" width="9.140625" style="236"/>
    <col min="1537" max="1537" width="9.5703125" style="236" bestFit="1" customWidth="1"/>
    <col min="1538" max="1792" width="9.140625" style="236"/>
    <col min="1793" max="1793" width="9.5703125" style="236" bestFit="1" customWidth="1"/>
    <col min="1794" max="2048" width="9.140625" style="236"/>
    <col min="2049" max="2049" width="9.5703125" style="236" bestFit="1" customWidth="1"/>
    <col min="2050" max="2304" width="9.140625" style="236"/>
    <col min="2305" max="2305" width="9.5703125" style="236" bestFit="1" customWidth="1"/>
    <col min="2306" max="2560" width="9.140625" style="236"/>
    <col min="2561" max="2561" width="9.5703125" style="236" bestFit="1" customWidth="1"/>
    <col min="2562" max="2816" width="9.140625" style="236"/>
    <col min="2817" max="2817" width="9.5703125" style="236" bestFit="1" customWidth="1"/>
    <col min="2818" max="3072" width="9.140625" style="236"/>
    <col min="3073" max="3073" width="9.5703125" style="236" bestFit="1" customWidth="1"/>
    <col min="3074" max="3328" width="9.140625" style="236"/>
    <col min="3329" max="3329" width="9.5703125" style="236" bestFit="1" customWidth="1"/>
    <col min="3330" max="3584" width="9.140625" style="236"/>
    <col min="3585" max="3585" width="9.5703125" style="236" bestFit="1" customWidth="1"/>
    <col min="3586" max="3840" width="9.140625" style="236"/>
    <col min="3841" max="3841" width="9.5703125" style="236" bestFit="1" customWidth="1"/>
    <col min="3842" max="4096" width="9.140625" style="236"/>
    <col min="4097" max="4097" width="9.5703125" style="236" bestFit="1" customWidth="1"/>
    <col min="4098" max="4352" width="9.140625" style="236"/>
    <col min="4353" max="4353" width="9.5703125" style="236" bestFit="1" customWidth="1"/>
    <col min="4354" max="4608" width="9.140625" style="236"/>
    <col min="4609" max="4609" width="9.5703125" style="236" bestFit="1" customWidth="1"/>
    <col min="4610" max="4864" width="9.140625" style="236"/>
    <col min="4865" max="4865" width="9.5703125" style="236" bestFit="1" customWidth="1"/>
    <col min="4866" max="5120" width="9.140625" style="236"/>
    <col min="5121" max="5121" width="9.5703125" style="236" bestFit="1" customWidth="1"/>
    <col min="5122" max="5376" width="9.140625" style="236"/>
    <col min="5377" max="5377" width="9.5703125" style="236" bestFit="1" customWidth="1"/>
    <col min="5378" max="5632" width="9.140625" style="236"/>
    <col min="5633" max="5633" width="9.5703125" style="236" bestFit="1" customWidth="1"/>
    <col min="5634" max="5888" width="9.140625" style="236"/>
    <col min="5889" max="5889" width="9.5703125" style="236" bestFit="1" customWidth="1"/>
    <col min="5890" max="6144" width="9.140625" style="236"/>
    <col min="6145" max="6145" width="9.5703125" style="236" bestFit="1" customWidth="1"/>
    <col min="6146" max="6400" width="9.140625" style="236"/>
    <col min="6401" max="6401" width="9.5703125" style="236" bestFit="1" customWidth="1"/>
    <col min="6402" max="6656" width="9.140625" style="236"/>
    <col min="6657" max="6657" width="9.5703125" style="236" bestFit="1" customWidth="1"/>
    <col min="6658" max="6912" width="9.140625" style="236"/>
    <col min="6913" max="6913" width="9.5703125" style="236" bestFit="1" customWidth="1"/>
    <col min="6914" max="7168" width="9.140625" style="236"/>
    <col min="7169" max="7169" width="9.5703125" style="236" bestFit="1" customWidth="1"/>
    <col min="7170" max="7424" width="9.140625" style="236"/>
    <col min="7425" max="7425" width="9.5703125" style="236" bestFit="1" customWidth="1"/>
    <col min="7426" max="7680" width="9.140625" style="236"/>
    <col min="7681" max="7681" width="9.5703125" style="236" bestFit="1" customWidth="1"/>
    <col min="7682" max="7936" width="9.140625" style="236"/>
    <col min="7937" max="7937" width="9.5703125" style="236" bestFit="1" customWidth="1"/>
    <col min="7938" max="8192" width="9.140625" style="236"/>
    <col min="8193" max="8193" width="9.5703125" style="236" bestFit="1" customWidth="1"/>
    <col min="8194" max="8448" width="9.140625" style="236"/>
    <col min="8449" max="8449" width="9.5703125" style="236" bestFit="1" customWidth="1"/>
    <col min="8450" max="8704" width="9.140625" style="236"/>
    <col min="8705" max="8705" width="9.5703125" style="236" bestFit="1" customWidth="1"/>
    <col min="8706" max="8960" width="9.140625" style="236"/>
    <col min="8961" max="8961" width="9.5703125" style="236" bestFit="1" customWidth="1"/>
    <col min="8962" max="9216" width="9.140625" style="236"/>
    <col min="9217" max="9217" width="9.5703125" style="236" bestFit="1" customWidth="1"/>
    <col min="9218" max="9472" width="9.140625" style="236"/>
    <col min="9473" max="9473" width="9.5703125" style="236" bestFit="1" customWidth="1"/>
    <col min="9474" max="9728" width="9.140625" style="236"/>
    <col min="9729" max="9729" width="9.5703125" style="236" bestFit="1" customWidth="1"/>
    <col min="9730" max="9984" width="9.140625" style="236"/>
    <col min="9985" max="9985" width="9.5703125" style="236" bestFit="1" customWidth="1"/>
    <col min="9986" max="10240" width="9.140625" style="236"/>
    <col min="10241" max="10241" width="9.5703125" style="236" bestFit="1" customWidth="1"/>
    <col min="10242" max="10496" width="9.140625" style="236"/>
    <col min="10497" max="10497" width="9.5703125" style="236" bestFit="1" customWidth="1"/>
    <col min="10498" max="10752" width="9.140625" style="236"/>
    <col min="10753" max="10753" width="9.5703125" style="236" bestFit="1" customWidth="1"/>
    <col min="10754" max="11008" width="9.140625" style="236"/>
    <col min="11009" max="11009" width="9.5703125" style="236" bestFit="1" customWidth="1"/>
    <col min="11010" max="11264" width="9.140625" style="236"/>
    <col min="11265" max="11265" width="9.5703125" style="236" bestFit="1" customWidth="1"/>
    <col min="11266" max="11520" width="9.140625" style="236"/>
    <col min="11521" max="11521" width="9.5703125" style="236" bestFit="1" customWidth="1"/>
    <col min="11522" max="11776" width="9.140625" style="236"/>
    <col min="11777" max="11777" width="9.5703125" style="236" bestFit="1" customWidth="1"/>
    <col min="11778" max="12032" width="9.140625" style="236"/>
    <col min="12033" max="12033" width="9.5703125" style="236" bestFit="1" customWidth="1"/>
    <col min="12034" max="12288" width="9.140625" style="236"/>
    <col min="12289" max="12289" width="9.5703125" style="236" bestFit="1" customWidth="1"/>
    <col min="12290" max="12544" width="9.140625" style="236"/>
    <col min="12545" max="12545" width="9.5703125" style="236" bestFit="1" customWidth="1"/>
    <col min="12546" max="12800" width="9.140625" style="236"/>
    <col min="12801" max="12801" width="9.5703125" style="236" bestFit="1" customWidth="1"/>
    <col min="12802" max="13056" width="9.140625" style="236"/>
    <col min="13057" max="13057" width="9.5703125" style="236" bestFit="1" customWidth="1"/>
    <col min="13058" max="13312" width="9.140625" style="236"/>
    <col min="13313" max="13313" width="9.5703125" style="236" bestFit="1" customWidth="1"/>
    <col min="13314" max="13568" width="9.140625" style="236"/>
    <col min="13569" max="13569" width="9.5703125" style="236" bestFit="1" customWidth="1"/>
    <col min="13570" max="13824" width="9.140625" style="236"/>
    <col min="13825" max="13825" width="9.5703125" style="236" bestFit="1" customWidth="1"/>
    <col min="13826" max="14080" width="9.140625" style="236"/>
    <col min="14081" max="14081" width="9.5703125" style="236" bestFit="1" customWidth="1"/>
    <col min="14082" max="14336" width="9.140625" style="236"/>
    <col min="14337" max="14337" width="9.5703125" style="236" bestFit="1" customWidth="1"/>
    <col min="14338" max="14592" width="9.140625" style="236"/>
    <col min="14593" max="14593" width="9.5703125" style="236" bestFit="1" customWidth="1"/>
    <col min="14594" max="14848" width="9.140625" style="236"/>
    <col min="14849" max="14849" width="9.5703125" style="236" bestFit="1" customWidth="1"/>
    <col min="14850" max="15104" width="9.140625" style="236"/>
    <col min="15105" max="15105" width="9.5703125" style="236" bestFit="1" customWidth="1"/>
    <col min="15106" max="15360" width="9.140625" style="236"/>
    <col min="15361" max="15361" width="9.5703125" style="236" bestFit="1" customWidth="1"/>
    <col min="15362" max="15616" width="9.140625" style="236"/>
    <col min="15617" max="15617" width="9.5703125" style="236" bestFit="1" customWidth="1"/>
    <col min="15618" max="15872" width="9.140625" style="236"/>
    <col min="15873" max="15873" width="9.5703125" style="236" bestFit="1" customWidth="1"/>
    <col min="15874" max="16128" width="9.140625" style="236"/>
    <col min="16129" max="16129" width="9.5703125" style="236" bestFit="1" customWidth="1"/>
    <col min="16130" max="16384" width="9.140625" style="236"/>
  </cols>
  <sheetData>
    <row r="1" spans="2:11" ht="15.75" thickBot="1" x14ac:dyDescent="0.3">
      <c r="B1" s="130" t="s">
        <v>458</v>
      </c>
    </row>
    <row r="2" spans="2:11" ht="15.75" thickBot="1" x14ac:dyDescent="0.3">
      <c r="B2" s="285" t="s">
        <v>471</v>
      </c>
      <c r="C2" s="286"/>
      <c r="D2" s="246" t="s">
        <v>472</v>
      </c>
      <c r="E2" s="246"/>
      <c r="F2" s="246"/>
      <c r="G2" s="246"/>
      <c r="H2" s="246"/>
      <c r="I2" s="246"/>
    </row>
    <row r="3" spans="2:11" ht="15.75" thickBot="1" x14ac:dyDescent="0.3">
      <c r="B3" s="285" t="s">
        <v>474</v>
      </c>
      <c r="C3" s="286"/>
      <c r="D3" s="236" t="s">
        <v>473</v>
      </c>
    </row>
    <row r="4" spans="2:11" ht="36.75" customHeight="1" thickBot="1" x14ac:dyDescent="0.3">
      <c r="B4" s="244" t="s">
        <v>464</v>
      </c>
      <c r="C4" s="243" t="s">
        <v>465</v>
      </c>
      <c r="D4" s="243" t="s">
        <v>377</v>
      </c>
      <c r="E4" s="243" t="s">
        <v>378</v>
      </c>
      <c r="F4" s="243" t="s">
        <v>480</v>
      </c>
      <c r="G4" s="243" t="s">
        <v>466</v>
      </c>
      <c r="H4" s="243" t="s">
        <v>478</v>
      </c>
      <c r="I4" s="243" t="s">
        <v>467</v>
      </c>
      <c r="J4" s="243" t="s">
        <v>493</v>
      </c>
      <c r="K4" s="243" t="s">
        <v>482</v>
      </c>
    </row>
    <row r="5" spans="2:11" ht="42.75" customHeight="1" x14ac:dyDescent="0.25">
      <c r="B5" s="287" t="s">
        <v>453</v>
      </c>
      <c r="C5" s="290" t="s">
        <v>375</v>
      </c>
      <c r="D5" s="240">
        <f>SUM(E5:F5)</f>
        <v>233220</v>
      </c>
      <c r="E5" s="241">
        <f>SUMIF(budget!B8:B99,"D",budget!M8:M99)</f>
        <v>171720</v>
      </c>
      <c r="F5" s="241">
        <f>SUMIF(budget!B8:B99,"O",budget!M8:M99)+SUMIF(budget!B8:B99,"H",budget!M8:M99)</f>
        <v>61500</v>
      </c>
      <c r="G5" s="239">
        <f>E5/D5</f>
        <v>0.73630048880885002</v>
      </c>
      <c r="H5" s="238" t="s">
        <v>481</v>
      </c>
      <c r="I5" s="242">
        <f>D5/4</f>
        <v>58305</v>
      </c>
      <c r="J5" s="311"/>
      <c r="K5" s="311"/>
    </row>
    <row r="6" spans="2:11" ht="32.25" customHeight="1" x14ac:dyDescent="0.25">
      <c r="B6" s="288"/>
      <c r="C6" s="291"/>
      <c r="D6" s="296" t="str">
        <f>"Efficiency indicator: " &amp; H5 &amp; " will cost "&amp; ROUND(I5,2) &amp;" EUR with "&amp;TEXT(G5,"0%")&amp;" efficiency"</f>
        <v>Efficiency indicator: 1 constructed/ rehabilitated water system will cost 58305 EUR with 74% efficiency</v>
      </c>
      <c r="E6" s="297"/>
      <c r="F6" s="297"/>
      <c r="G6" s="297"/>
      <c r="H6" s="297"/>
      <c r="I6" s="298"/>
      <c r="J6" s="312"/>
      <c r="K6" s="312"/>
    </row>
    <row r="7" spans="2:11" ht="31.5" customHeight="1" thickBot="1" x14ac:dyDescent="0.3">
      <c r="B7" s="289"/>
      <c r="C7" s="292"/>
      <c r="D7" s="293" t="s">
        <v>475</v>
      </c>
      <c r="E7" s="294"/>
      <c r="F7" s="294"/>
      <c r="G7" s="294"/>
      <c r="H7" s="294"/>
      <c r="I7" s="295"/>
      <c r="J7" s="312"/>
      <c r="K7" s="312"/>
    </row>
    <row r="8" spans="2:11" ht="57.75" customHeight="1" x14ac:dyDescent="0.25">
      <c r="B8" s="287" t="s">
        <v>454</v>
      </c>
      <c r="C8" s="290" t="s">
        <v>376</v>
      </c>
      <c r="D8" s="240">
        <f>SUM(E8:F8)</f>
        <v>291130</v>
      </c>
      <c r="E8" s="241">
        <f>SUMIF(budget!B8:B99,"D",budget!N8:N99)</f>
        <v>209130</v>
      </c>
      <c r="F8" s="241">
        <f>SUMIF(budget!B8:B99,"O",budget!N8:N99)+SUMIF(budget!B8:B99,"H",budget!N8:N99)</f>
        <v>82000</v>
      </c>
      <c r="G8" s="239">
        <f>E8/D8</f>
        <v>0.71833888640813381</v>
      </c>
      <c r="H8" s="237" t="s">
        <v>468</v>
      </c>
      <c r="I8" s="242">
        <f>D8/4</f>
        <v>72782.5</v>
      </c>
      <c r="J8" s="311"/>
      <c r="K8" s="311"/>
    </row>
    <row r="9" spans="2:11" ht="33" customHeight="1" x14ac:dyDescent="0.25">
      <c r="B9" s="288"/>
      <c r="C9" s="291"/>
      <c r="D9" s="296" t="str">
        <f>"Efficiency indicator: " &amp; H8 &amp; " will cost "&amp; ROUND(I8,2) &amp;" EUR with "&amp;TEXT(G8,"0%")&amp;" efficiency"</f>
        <v>Efficiency indicator: 1 water association performing at least 60% of their core functions will cost 72782.5 EUR with 72% efficiency</v>
      </c>
      <c r="E9" s="297"/>
      <c r="F9" s="297"/>
      <c r="G9" s="297"/>
      <c r="H9" s="297"/>
      <c r="I9" s="298"/>
      <c r="J9" s="312"/>
      <c r="K9" s="312"/>
    </row>
    <row r="10" spans="2:11" ht="43.5" customHeight="1" thickBot="1" x14ac:dyDescent="0.3">
      <c r="B10" s="289"/>
      <c r="C10" s="292"/>
      <c r="D10" s="305" t="s">
        <v>476</v>
      </c>
      <c r="E10" s="306"/>
      <c r="F10" s="306"/>
      <c r="G10" s="306"/>
      <c r="H10" s="306"/>
      <c r="I10" s="307"/>
      <c r="J10" s="313"/>
      <c r="K10" s="313"/>
    </row>
    <row r="11" spans="2:11" ht="55.5" customHeight="1" x14ac:dyDescent="0.25">
      <c r="B11" s="287" t="s">
        <v>462</v>
      </c>
      <c r="C11" s="290" t="s">
        <v>463</v>
      </c>
      <c r="D11" s="240">
        <f>SUM(E11:F11)</f>
        <v>133650</v>
      </c>
      <c r="E11" s="241">
        <f>SUMIF(budget!B8:B99,"D",budget!O8:O99)</f>
        <v>105650</v>
      </c>
      <c r="F11" s="241">
        <f>SUMIF(budget!B8:B99,"O",budget!O8:O99)+SUMIF(budget!B8:B99,"H",budget!O8:O99)</f>
        <v>28000</v>
      </c>
      <c r="G11" s="239">
        <f>E11/D11</f>
        <v>0.79049756827534601</v>
      </c>
      <c r="H11" s="238" t="s">
        <v>456</v>
      </c>
      <c r="I11" s="242">
        <f>D11/4</f>
        <v>33412.5</v>
      </c>
      <c r="J11" s="311"/>
      <c r="K11" s="311"/>
    </row>
    <row r="12" spans="2:11" ht="30.75" customHeight="1" x14ac:dyDescent="0.25">
      <c r="B12" s="288"/>
      <c r="C12" s="291"/>
      <c r="D12" s="296" t="str">
        <f>"Efficiency indicator: " &amp; H11 &amp; " will cost "&amp; ROUND(I11,2) &amp;" EUR with "&amp;TEXT(G11,"0%")&amp;" efficiency"</f>
        <v>Efficiency indicator: 1 WWO performing at least 50 % of their functions will cost 33412.5 EUR with 79% efficiency</v>
      </c>
      <c r="E12" s="297"/>
      <c r="F12" s="297"/>
      <c r="G12" s="297"/>
      <c r="H12" s="297"/>
      <c r="I12" s="298"/>
      <c r="J12" s="312"/>
      <c r="K12" s="312"/>
    </row>
    <row r="13" spans="2:11" ht="54.75" customHeight="1" thickBot="1" x14ac:dyDescent="0.3">
      <c r="B13" s="288"/>
      <c r="C13" s="291"/>
      <c r="D13" s="308" t="s">
        <v>477</v>
      </c>
      <c r="E13" s="309"/>
      <c r="F13" s="309"/>
      <c r="G13" s="309"/>
      <c r="H13" s="309"/>
      <c r="I13" s="310"/>
      <c r="J13" s="313"/>
      <c r="K13" s="313"/>
    </row>
    <row r="14" spans="2:11" ht="60.75" customHeight="1" x14ac:dyDescent="0.25">
      <c r="B14" s="299" t="s">
        <v>455</v>
      </c>
      <c r="C14" s="302" t="s">
        <v>379</v>
      </c>
      <c r="D14" s="240">
        <f>SUM(E14:F14)</f>
        <v>364500</v>
      </c>
      <c r="E14" s="241">
        <f>SUMIF(budget!B8:B99,"D",budget!P8:P99)</f>
        <v>256000</v>
      </c>
      <c r="F14" s="241">
        <f>SUMIF(budget!B8:B99,"O",budget!P8:P99)+SUMIF(budget!B8:B99,"H",budget!P8:P99)</f>
        <v>108500</v>
      </c>
      <c r="G14" s="239">
        <f>E14/D14</f>
        <v>0.7023319615912208</v>
      </c>
      <c r="H14" s="237" t="s">
        <v>457</v>
      </c>
      <c r="I14" s="242">
        <f>D14/7500</f>
        <v>48.6</v>
      </c>
      <c r="J14" s="312"/>
      <c r="K14" s="312"/>
    </row>
    <row r="15" spans="2:11" ht="32.25" customHeight="1" x14ac:dyDescent="0.25">
      <c r="B15" s="300"/>
      <c r="C15" s="303"/>
      <c r="D15" s="296" t="str">
        <f>"Efficiency indicator: " &amp; H14 &amp; " will cost "&amp; ROUND(I14,2) &amp;" EUR with "&amp;TEXT(G14,"0%")&amp;" efficiency"</f>
        <v>Efficiency indicator: 1 person knowing at least 3 out 5 key moments for hand-washing will cost 48.6 EUR with 70% efficiency</v>
      </c>
      <c r="E15" s="297"/>
      <c r="F15" s="297"/>
      <c r="G15" s="297"/>
      <c r="H15" s="297"/>
      <c r="I15" s="298"/>
      <c r="J15" s="312"/>
      <c r="K15" s="312"/>
    </row>
    <row r="16" spans="2:11" ht="22.5" customHeight="1" thickBot="1" x14ac:dyDescent="0.3">
      <c r="B16" s="301"/>
      <c r="C16" s="304"/>
      <c r="D16" s="305" t="s">
        <v>479</v>
      </c>
      <c r="E16" s="306"/>
      <c r="F16" s="306"/>
      <c r="G16" s="306"/>
      <c r="H16" s="306"/>
      <c r="I16" s="307"/>
      <c r="J16" s="313"/>
      <c r="K16" s="313"/>
    </row>
  </sheetData>
  <mergeCells count="26">
    <mergeCell ref="K5:K7"/>
    <mergeCell ref="K11:K13"/>
    <mergeCell ref="K14:K16"/>
    <mergeCell ref="K8:K10"/>
    <mergeCell ref="D16:I16"/>
    <mergeCell ref="J5:J7"/>
    <mergeCell ref="J8:J10"/>
    <mergeCell ref="J11:J13"/>
    <mergeCell ref="J14:J16"/>
    <mergeCell ref="B14:B16"/>
    <mergeCell ref="C14:C16"/>
    <mergeCell ref="C8:C10"/>
    <mergeCell ref="D10:I10"/>
    <mergeCell ref="D13:I13"/>
    <mergeCell ref="B11:B13"/>
    <mergeCell ref="C11:C13"/>
    <mergeCell ref="D9:I9"/>
    <mergeCell ref="D12:I12"/>
    <mergeCell ref="D15:I15"/>
    <mergeCell ref="B8:B10"/>
    <mergeCell ref="B2:C2"/>
    <mergeCell ref="B3:C3"/>
    <mergeCell ref="B5:B7"/>
    <mergeCell ref="C5:C7"/>
    <mergeCell ref="D7:I7"/>
    <mergeCell ref="D6:I6"/>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opLeftCell="A16" workbookViewId="0">
      <selection activeCell="C42" sqref="C42:I42"/>
    </sheetView>
  </sheetViews>
  <sheetFormatPr defaultRowHeight="12.75" x14ac:dyDescent="0.2"/>
  <cols>
    <col min="2" max="2" width="70.5703125" customWidth="1"/>
    <col min="3" max="7" width="11.7109375" bestFit="1" customWidth="1"/>
    <col min="8" max="9" width="12.7109375" bestFit="1" customWidth="1"/>
    <col min="10" max="10" width="11.7109375" bestFit="1" customWidth="1"/>
    <col min="11" max="11" width="13.140625" bestFit="1" customWidth="1"/>
    <col min="13" max="13" width="11.7109375" bestFit="1" customWidth="1"/>
    <col min="14" max="15" width="12.28515625" bestFit="1" customWidth="1"/>
  </cols>
  <sheetData>
    <row r="1" spans="1:10" x14ac:dyDescent="0.2">
      <c r="A1" t="s">
        <v>183</v>
      </c>
      <c r="B1" t="s">
        <v>146</v>
      </c>
      <c r="C1" t="s">
        <v>144</v>
      </c>
      <c r="D1" t="s">
        <v>148</v>
      </c>
      <c r="E1" t="s">
        <v>150</v>
      </c>
      <c r="F1" t="s">
        <v>153</v>
      </c>
      <c r="G1" t="s">
        <v>155</v>
      </c>
      <c r="H1" t="s">
        <v>348</v>
      </c>
      <c r="I1" t="s">
        <v>349</v>
      </c>
    </row>
    <row r="2" spans="1:10" x14ac:dyDescent="0.2">
      <c r="A2" t="s">
        <v>122</v>
      </c>
      <c r="B2" t="s">
        <v>214</v>
      </c>
      <c r="C2" s="46">
        <f ca="1">SUMPRODUCT(($A2='Časový harmonogram'!$A$6:$A$34)*(Aktivity!C$1='Časový harmonogram'!$C$2:$AQ$2)*('Časový harmonogram'!$C$6:$AQ$34))/SUM(OFFSET('Časový harmonogram'!$C$2:$AQ$2,MATCH($A2,'Časový harmonogram'!$A:$A,0)-2,))</f>
        <v>9.0909090909090912E-2</v>
      </c>
      <c r="D2" s="46">
        <f ca="1">SUMPRODUCT(($A2='Časový harmonogram'!$A$6:$A$34)*(Aktivity!D$1='Časový harmonogram'!$C$2:$AQ$2)*('Časový harmonogram'!$C$6:$AQ$34))/SUM(OFFSET('Časový harmonogram'!$C$2:$AQ$2,MATCH($A2,'Časový harmonogram'!$A:$A,0)-2,))</f>
        <v>0.45454545454545453</v>
      </c>
      <c r="E2" s="46">
        <f ca="1">SUMPRODUCT(($A2='Časový harmonogram'!$A$6:$A$34)*(Aktivity!E$1='Časový harmonogram'!$C$2:$AQ$2)*('Časový harmonogram'!$C$6:$AQ$34))/SUM(OFFSET('Časový harmonogram'!$C$2:$AQ$2,MATCH($A2,'Časový harmonogram'!$A:$A,0)-2,))</f>
        <v>0.18181818181818182</v>
      </c>
      <c r="F2" s="46">
        <f ca="1">SUMPRODUCT(($A2='Časový harmonogram'!$A$6:$A$34)*(Aktivity!F$1='Časový harmonogram'!$C$2:$AQ$2)*('Časový harmonogram'!$C$6:$AQ$34))/SUM(OFFSET('Časový harmonogram'!$C$2:$AQ$2,MATCH($A2,'Časový harmonogram'!$A:$A,0)-2,))</f>
        <v>0.18181818181818182</v>
      </c>
      <c r="G2" s="46">
        <f ca="1">SUMPRODUCT(($A2='Časový harmonogram'!$A$6:$A$34)*(Aktivity!G$1='Časový harmonogram'!$C$2:$AQ$2)*('Časový harmonogram'!$C$6:$AQ$34))/SUM(OFFSET('Časový harmonogram'!$C$2:$AQ$2,MATCH($A2,'Časový harmonogram'!$A:$A,0)-2,))</f>
        <v>9.0909090909090912E-2</v>
      </c>
      <c r="H2" s="46">
        <f ca="1">SUMPRODUCT(($A2='Časový harmonogram'!$A$6:$A$34)*(Aktivity!H$1='Časový harmonogram'!$C$2:$AQ$2)*('Časový harmonogram'!$C$6:$AQ$34))/SUM(OFFSET('Časový harmonogram'!$C$2:$AQ$2,MATCH($A2,'Časový harmonogram'!$A:$A,0)-2,))</f>
        <v>0</v>
      </c>
      <c r="I2" s="46">
        <f ca="1">SUMPRODUCT(($A2='Časový harmonogram'!$A$6:$A$34)*(Aktivity!I$1='Časový harmonogram'!$C$2:$AQ$2)*('Časový harmonogram'!$C$6:$AQ$34))/SUM(OFFSET('Časový harmonogram'!$C$2:$AQ$2,MATCH($A2,'Časový harmonogram'!$A:$A,0)-2,))</f>
        <v>0</v>
      </c>
      <c r="J2" s="46"/>
    </row>
    <row r="3" spans="1:10" x14ac:dyDescent="0.2">
      <c r="A3" t="s">
        <v>121</v>
      </c>
      <c r="B3" t="s">
        <v>215</v>
      </c>
      <c r="C3" s="46">
        <f ca="1">SUMPRODUCT(($A3='Časový harmonogram'!$A$6:$A$34)*(Aktivity!C$1='Časový harmonogram'!$C$2:$AQ$2)*('Časový harmonogram'!$C$6:$AQ$34))/SUM(OFFSET('Časový harmonogram'!$C$2:$AQ$2,MATCH($A3,'Časový harmonogram'!$A:$A,0)-2,))</f>
        <v>0.17647058823529413</v>
      </c>
      <c r="D3" s="46">
        <f ca="1">SUMPRODUCT(($A3='Časový harmonogram'!$A$6:$A$34)*(Aktivity!D$1='Časový harmonogram'!$C$2:$AQ$2)*('Časový harmonogram'!$C$6:$AQ$34))/SUM(OFFSET('Časový harmonogram'!$C$2:$AQ$2,MATCH($A3,'Časový harmonogram'!$A:$A,0)-2,))</f>
        <v>0.35294117647058826</v>
      </c>
      <c r="E3" s="46">
        <f ca="1">SUMPRODUCT(($A3='Časový harmonogram'!$A$6:$A$34)*(Aktivity!E$1='Časový harmonogram'!$C$2:$AQ$2)*('Časový harmonogram'!$C$6:$AQ$34))/SUM(OFFSET('Časový harmonogram'!$C$2:$AQ$2,MATCH($A3,'Časový harmonogram'!$A:$A,0)-2,))</f>
        <v>0.17647058823529413</v>
      </c>
      <c r="F3" s="46">
        <f ca="1">SUMPRODUCT(($A3='Časový harmonogram'!$A$6:$A$34)*(Aktivity!F$1='Časový harmonogram'!$C$2:$AQ$2)*('Časový harmonogram'!$C$6:$AQ$34))/SUM(OFFSET('Časový harmonogram'!$C$2:$AQ$2,MATCH($A3,'Časový harmonogram'!$A:$A,0)-2,))</f>
        <v>5.8823529411764705E-2</v>
      </c>
      <c r="G3" s="46">
        <f ca="1">SUMPRODUCT(($A3='Časový harmonogram'!$A$6:$A$34)*(Aktivity!G$1='Časový harmonogram'!$C$2:$AQ$2)*('Časový harmonogram'!$C$6:$AQ$34))/SUM(OFFSET('Časový harmonogram'!$C$2:$AQ$2,MATCH($A3,'Časový harmonogram'!$A:$A,0)-2,))</f>
        <v>0.17647058823529413</v>
      </c>
      <c r="H3" s="46">
        <f ca="1">SUMPRODUCT(($A3='Časový harmonogram'!$A$6:$A$34)*(Aktivity!H$1='Časový harmonogram'!$C$2:$AQ$2)*('Časový harmonogram'!$C$6:$AQ$34))/SUM(OFFSET('Časový harmonogram'!$C$2:$AQ$2,MATCH($A3,'Časový harmonogram'!$A:$A,0)-2,))</f>
        <v>5.8823529411764705E-2</v>
      </c>
      <c r="I3" s="46">
        <f ca="1">SUMPRODUCT(($A3='Časový harmonogram'!$A$6:$A$34)*(Aktivity!I$1='Časový harmonogram'!$C$2:$AQ$2)*('Časový harmonogram'!$C$6:$AQ$34))/SUM(OFFSET('Časový harmonogram'!$C$2:$AQ$2,MATCH($A3,'Časový harmonogram'!$A:$A,0)-2,))</f>
        <v>0</v>
      </c>
      <c r="J3" s="46"/>
    </row>
    <row r="4" spans="1:10" x14ac:dyDescent="0.2">
      <c r="A4" t="s">
        <v>124</v>
      </c>
      <c r="B4" t="s">
        <v>216</v>
      </c>
      <c r="C4" s="46">
        <f ca="1">SUMPRODUCT(($A4='Časový harmonogram'!$A$6:$A$34)*(Aktivity!C$1='Časový harmonogram'!$C$2:$AQ$2)*('Časový harmonogram'!$C$6:$AQ$34))/SUM(OFFSET('Časový harmonogram'!$C$2:$AQ$2,MATCH($A4,'Časový harmonogram'!$A:$A,0)-2,))</f>
        <v>0.14299332697807435</v>
      </c>
      <c r="D4" s="46">
        <f ca="1">SUMPRODUCT(($A4='Časový harmonogram'!$A$6:$A$34)*(Aktivity!D$1='Časový harmonogram'!$C$2:$AQ$2)*('Časový harmonogram'!$C$6:$AQ$34))/SUM(OFFSET('Časový harmonogram'!$C$2:$AQ$2,MATCH($A4,'Časový harmonogram'!$A:$A,0)-2,))</f>
        <v>4.7664442326024785E-2</v>
      </c>
      <c r="E4" s="46">
        <f ca="1">SUMPRODUCT(($A4='Časový harmonogram'!$A$6:$A$34)*(Aktivity!E$1='Časový harmonogram'!$C$2:$AQ$2)*('Časový harmonogram'!$C$6:$AQ$34))/SUM(OFFSET('Časový harmonogram'!$C$2:$AQ$2,MATCH($A4,'Časový harmonogram'!$A:$A,0)-2,))</f>
        <v>0.2859866539561487</v>
      </c>
      <c r="F4" s="46">
        <f ca="1">SUMPRODUCT(($A4='Časový harmonogram'!$A$6:$A$34)*(Aktivity!F$1='Časový harmonogram'!$C$2:$AQ$2)*('Časový harmonogram'!$C$6:$AQ$34))/SUM(OFFSET('Časový harmonogram'!$C$2:$AQ$2,MATCH($A4,'Časový harmonogram'!$A:$A,0)-2,))</f>
        <v>0.19065776930409914</v>
      </c>
      <c r="G4" s="46">
        <f ca="1">SUMPRODUCT(($A4='Časový harmonogram'!$A$6:$A$34)*(Aktivity!G$1='Časový harmonogram'!$C$2:$AQ$2)*('Časový harmonogram'!$C$6:$AQ$34))/SUM(OFFSET('Časový harmonogram'!$C$2:$AQ$2,MATCH($A4,'Časový harmonogram'!$A:$A,0)-2,))</f>
        <v>0.2859866539561487</v>
      </c>
      <c r="H4" s="46">
        <f ca="1">SUMPRODUCT(($A4='Časový harmonogram'!$A$6:$A$34)*(Aktivity!H$1='Časový harmonogram'!$C$2:$AQ$2)*('Časový harmonogram'!$C$6:$AQ$34))/SUM(OFFSET('Časový harmonogram'!$C$2:$AQ$2,MATCH($A4,'Časový harmonogram'!$A:$A,0)-2,))</f>
        <v>4.6711153479504289E-2</v>
      </c>
      <c r="I4" s="46">
        <f ca="1">SUMPRODUCT(($A4='Časový harmonogram'!$A$6:$A$34)*(Aktivity!I$1='Časový harmonogram'!$C$2:$AQ$2)*('Časový harmonogram'!$C$6:$AQ$34))/SUM(OFFSET('Časový harmonogram'!$C$2:$AQ$2,MATCH($A4,'Časový harmonogram'!$A:$A,0)-2,))</f>
        <v>0</v>
      </c>
      <c r="J4" s="46"/>
    </row>
    <row r="5" spans="1:10" x14ac:dyDescent="0.2">
      <c r="A5" t="s">
        <v>123</v>
      </c>
      <c r="B5" t="s">
        <v>217</v>
      </c>
      <c r="C5" s="46">
        <f ca="1">SUMPRODUCT(($A5='Časový harmonogram'!$A$6:$A$34)*(Aktivity!C$1='Časový harmonogram'!$C$2:$AQ$2)*('Časový harmonogram'!$C$6:$AQ$34))/SUM(OFFSET('Časový harmonogram'!$C$2:$AQ$2,MATCH($A5,'Časový harmonogram'!$A:$A,0)-2,))</f>
        <v>9.0909090909090912E-2</v>
      </c>
      <c r="D5" s="46">
        <f ca="1">SUMPRODUCT(($A5='Časový harmonogram'!$A$6:$A$34)*(Aktivity!D$1='Časový harmonogram'!$C$2:$AQ$2)*('Časový harmonogram'!$C$6:$AQ$34))/SUM(OFFSET('Časový harmonogram'!$C$2:$AQ$2,MATCH($A5,'Časový harmonogram'!$A:$A,0)-2,))</f>
        <v>0.22727272727272727</v>
      </c>
      <c r="E5" s="46">
        <f ca="1">SUMPRODUCT(($A5='Časový harmonogram'!$A$6:$A$34)*(Aktivity!E$1='Časový harmonogram'!$C$2:$AQ$2)*('Časový harmonogram'!$C$6:$AQ$34))/SUM(OFFSET('Časový harmonogram'!$C$2:$AQ$2,MATCH($A5,'Časový harmonogram'!$A:$A,0)-2,))</f>
        <v>0.27272727272727271</v>
      </c>
      <c r="F5" s="46">
        <f ca="1">SUMPRODUCT(($A5='Časový harmonogram'!$A$6:$A$34)*(Aktivity!F$1='Časový harmonogram'!$C$2:$AQ$2)*('Časový harmonogram'!$C$6:$AQ$34))/SUM(OFFSET('Časový harmonogram'!$C$2:$AQ$2,MATCH($A5,'Časový harmonogram'!$A:$A,0)-2,))</f>
        <v>0.27272727272727271</v>
      </c>
      <c r="G5" s="46">
        <f ca="1">SUMPRODUCT(($A5='Časový harmonogram'!$A$6:$A$34)*(Aktivity!G$1='Časový harmonogram'!$C$2:$AQ$2)*('Časový harmonogram'!$C$6:$AQ$34))/SUM(OFFSET('Časový harmonogram'!$C$2:$AQ$2,MATCH($A5,'Časový harmonogram'!$A:$A,0)-2,))</f>
        <v>0.13636363636363635</v>
      </c>
      <c r="H5" s="46">
        <f ca="1">SUMPRODUCT(($A5='Časový harmonogram'!$A$6:$A$34)*(Aktivity!H$1='Časový harmonogram'!$C$2:$AQ$2)*('Časový harmonogram'!$C$6:$AQ$34))/SUM(OFFSET('Časový harmonogram'!$C$2:$AQ$2,MATCH($A5,'Časový harmonogram'!$A:$A,0)-2,))</f>
        <v>0</v>
      </c>
      <c r="I5" s="46">
        <f ca="1">SUMPRODUCT(($A5='Časový harmonogram'!$A$6:$A$34)*(Aktivity!I$1='Časový harmonogram'!$C$2:$AQ$2)*('Časový harmonogram'!$C$6:$AQ$34))/SUM(OFFSET('Časový harmonogram'!$C$2:$AQ$2,MATCH($A5,'Časový harmonogram'!$A:$A,0)-2,))</f>
        <v>0</v>
      </c>
      <c r="J5" s="46"/>
    </row>
    <row r="6" spans="1:10" x14ac:dyDescent="0.2">
      <c r="A6" t="s">
        <v>125</v>
      </c>
      <c r="B6" t="s">
        <v>218</v>
      </c>
      <c r="C6" s="46">
        <f ca="1">SUMPRODUCT(($A6='Časový harmonogram'!$A$6:$A$34)*(Aktivity!C$1='Časový harmonogram'!$C$2:$AQ$2)*('Časový harmonogram'!$C$6:$AQ$34))/SUM(OFFSET('Časový harmonogram'!$C$2:$AQ$2,MATCH($A6,'Časový harmonogram'!$A:$A,0)-2,))</f>
        <v>0</v>
      </c>
      <c r="D6" s="46">
        <f ca="1">SUMPRODUCT(($A6='Časový harmonogram'!$A$6:$A$34)*(Aktivity!D$1='Časový harmonogram'!$C$2:$AQ$2)*('Časový harmonogram'!$C$6:$AQ$34))/SUM(OFFSET('Časový harmonogram'!$C$2:$AQ$2,MATCH($A6,'Časový harmonogram'!$A:$A,0)-2,))</f>
        <v>1</v>
      </c>
      <c r="E6" s="46">
        <f ca="1">SUMPRODUCT(($A6='Časový harmonogram'!$A$6:$A$34)*(Aktivity!E$1='Časový harmonogram'!$C$2:$AQ$2)*('Časový harmonogram'!$C$6:$AQ$34))/SUM(OFFSET('Časový harmonogram'!$C$2:$AQ$2,MATCH($A6,'Časový harmonogram'!$A:$A,0)-2,))</f>
        <v>0</v>
      </c>
      <c r="F6" s="46">
        <f ca="1">SUMPRODUCT(($A6='Časový harmonogram'!$A$6:$A$34)*(Aktivity!F$1='Časový harmonogram'!$C$2:$AQ$2)*('Časový harmonogram'!$C$6:$AQ$34))/SUM(OFFSET('Časový harmonogram'!$C$2:$AQ$2,MATCH($A6,'Časový harmonogram'!$A:$A,0)-2,))</f>
        <v>0</v>
      </c>
      <c r="G6" s="46">
        <f ca="1">SUMPRODUCT(($A6='Časový harmonogram'!$A$6:$A$34)*(Aktivity!G$1='Časový harmonogram'!$C$2:$AQ$2)*('Časový harmonogram'!$C$6:$AQ$34))/SUM(OFFSET('Časový harmonogram'!$C$2:$AQ$2,MATCH($A6,'Časový harmonogram'!$A:$A,0)-2,))</f>
        <v>0</v>
      </c>
      <c r="H6" s="46">
        <f ca="1">SUMPRODUCT(($A6='Časový harmonogram'!$A$6:$A$34)*(Aktivity!H$1='Časový harmonogram'!$C$2:$AQ$2)*('Časový harmonogram'!$C$6:$AQ$34))/SUM(OFFSET('Časový harmonogram'!$C$2:$AQ$2,MATCH($A6,'Časový harmonogram'!$A:$A,0)-2,))</f>
        <v>0</v>
      </c>
      <c r="I6" s="46">
        <f ca="1">SUMPRODUCT(($A6='Časový harmonogram'!$A$6:$A$34)*(Aktivity!I$1='Časový harmonogram'!$C$2:$AQ$2)*('Časový harmonogram'!$C$6:$AQ$34))/SUM(OFFSET('Časový harmonogram'!$C$2:$AQ$2,MATCH($A6,'Časový harmonogram'!$A:$A,0)-2,))</f>
        <v>0</v>
      </c>
      <c r="J6" s="46"/>
    </row>
    <row r="7" spans="1:10" x14ac:dyDescent="0.2">
      <c r="A7" t="s">
        <v>185</v>
      </c>
      <c r="B7" t="s">
        <v>219</v>
      </c>
      <c r="C7" s="46">
        <f ca="1">SUMPRODUCT(($A7='Časový harmonogram'!$A$6:$A$34)*(Aktivity!C$1='Časový harmonogram'!$C$2:$AQ$2)*('Časový harmonogram'!$C$6:$AQ$34))/SUM(OFFSET('Časový harmonogram'!$C$2:$AQ$2,MATCH($A7,'Časový harmonogram'!$A:$A,0)-2,))</f>
        <v>0.25</v>
      </c>
      <c r="D7" s="46">
        <f ca="1">SUMPRODUCT(($A7='Časový harmonogram'!$A$6:$A$34)*(Aktivity!D$1='Časový harmonogram'!$C$2:$AQ$2)*('Časový harmonogram'!$C$6:$AQ$34))/SUM(OFFSET('Časový harmonogram'!$C$2:$AQ$2,MATCH($A7,'Časový harmonogram'!$A:$A,0)-2,))</f>
        <v>0.25</v>
      </c>
      <c r="E7" s="46">
        <f ca="1">SUMPRODUCT(($A7='Časový harmonogram'!$A$6:$A$34)*(Aktivity!E$1='Časový harmonogram'!$C$2:$AQ$2)*('Časový harmonogram'!$C$6:$AQ$34))/SUM(OFFSET('Časový harmonogram'!$C$2:$AQ$2,MATCH($A7,'Časový harmonogram'!$A:$A,0)-2,))</f>
        <v>0.5</v>
      </c>
      <c r="F7" s="46">
        <f ca="1">SUMPRODUCT(($A7='Časový harmonogram'!$A$6:$A$34)*(Aktivity!F$1='Časový harmonogram'!$C$2:$AQ$2)*('Časový harmonogram'!$C$6:$AQ$34))/SUM(OFFSET('Časový harmonogram'!$C$2:$AQ$2,MATCH($A7,'Časový harmonogram'!$A:$A,0)-2,))</f>
        <v>0</v>
      </c>
      <c r="G7" s="46">
        <f ca="1">SUMPRODUCT(($A7='Časový harmonogram'!$A$6:$A$34)*(Aktivity!G$1='Časový harmonogram'!$C$2:$AQ$2)*('Časový harmonogram'!$C$6:$AQ$34))/SUM(OFFSET('Časový harmonogram'!$C$2:$AQ$2,MATCH($A7,'Časový harmonogram'!$A:$A,0)-2,))</f>
        <v>0</v>
      </c>
      <c r="H7" s="46">
        <f ca="1">SUMPRODUCT(($A7='Časový harmonogram'!$A$6:$A$34)*(Aktivity!H$1='Časový harmonogram'!$C$2:$AQ$2)*('Časový harmonogram'!$C$6:$AQ$34))/SUM(OFFSET('Časový harmonogram'!$C$2:$AQ$2,MATCH($A7,'Časový harmonogram'!$A:$A,0)-2,))</f>
        <v>0</v>
      </c>
      <c r="I7" s="46">
        <f ca="1">SUMPRODUCT(($A7='Časový harmonogram'!$A$6:$A$34)*(Aktivity!I$1='Časový harmonogram'!$C$2:$AQ$2)*('Časový harmonogram'!$C$6:$AQ$34))/SUM(OFFSET('Časový harmonogram'!$C$2:$AQ$2,MATCH($A7,'Časový harmonogram'!$A:$A,0)-2,))</f>
        <v>0</v>
      </c>
      <c r="J7" s="46"/>
    </row>
    <row r="8" spans="1:10" x14ac:dyDescent="0.2">
      <c r="A8" t="s">
        <v>186</v>
      </c>
      <c r="B8" t="s">
        <v>220</v>
      </c>
      <c r="C8" s="46">
        <f ca="1">SUMPRODUCT(($A8='Časový harmonogram'!$A$6:$A$34)*(Aktivity!C$1='Časový harmonogram'!$C$2:$AQ$2)*('Časový harmonogram'!$C$6:$AQ$34))/SUM(OFFSET('Časový harmonogram'!$C$2:$AQ$2,MATCH($A8,'Časový harmonogram'!$A:$A,0)-2,))</f>
        <v>0</v>
      </c>
      <c r="D8" s="46">
        <f ca="1">SUMPRODUCT(($A8='Časový harmonogram'!$A$6:$A$34)*(Aktivity!D$1='Časový harmonogram'!$C$2:$AQ$2)*('Časový harmonogram'!$C$6:$AQ$34))/SUM(OFFSET('Časový harmonogram'!$C$2:$AQ$2,MATCH($A8,'Časový harmonogram'!$A:$A,0)-2,))</f>
        <v>0</v>
      </c>
      <c r="E8" s="46">
        <f ca="1">SUMPRODUCT(($A8='Časový harmonogram'!$A$6:$A$34)*(Aktivity!E$1='Časový harmonogram'!$C$2:$AQ$2)*('Časový harmonogram'!$C$6:$AQ$34))/SUM(OFFSET('Časový harmonogram'!$C$2:$AQ$2,MATCH($A8,'Časový harmonogram'!$A:$A,0)-2,))</f>
        <v>1</v>
      </c>
      <c r="F8" s="46">
        <f ca="1">SUMPRODUCT(($A8='Časový harmonogram'!$A$6:$A$34)*(Aktivity!F$1='Časový harmonogram'!$C$2:$AQ$2)*('Časový harmonogram'!$C$6:$AQ$34))/SUM(OFFSET('Časový harmonogram'!$C$2:$AQ$2,MATCH($A8,'Časový harmonogram'!$A:$A,0)-2,))</f>
        <v>0</v>
      </c>
      <c r="G8" s="46">
        <f ca="1">SUMPRODUCT(($A8='Časový harmonogram'!$A$6:$A$34)*(Aktivity!G$1='Časový harmonogram'!$C$2:$AQ$2)*('Časový harmonogram'!$C$6:$AQ$34))/SUM(OFFSET('Časový harmonogram'!$C$2:$AQ$2,MATCH($A8,'Časový harmonogram'!$A:$A,0)-2,))</f>
        <v>0</v>
      </c>
      <c r="H8" s="46">
        <f ca="1">SUMPRODUCT(($A8='Časový harmonogram'!$A$6:$A$34)*(Aktivity!H$1='Časový harmonogram'!$C$2:$AQ$2)*('Časový harmonogram'!$C$6:$AQ$34))/SUM(OFFSET('Časový harmonogram'!$C$2:$AQ$2,MATCH($A8,'Časový harmonogram'!$A:$A,0)-2,))</f>
        <v>0</v>
      </c>
      <c r="I8" s="46">
        <f ca="1">SUMPRODUCT(($A8='Časový harmonogram'!$A$6:$A$34)*(Aktivity!I$1='Časový harmonogram'!$C$2:$AQ$2)*('Časový harmonogram'!$C$6:$AQ$34))/SUM(OFFSET('Časový harmonogram'!$C$2:$AQ$2,MATCH($A8,'Časový harmonogram'!$A:$A,0)-2,))</f>
        <v>0</v>
      </c>
      <c r="J8" s="46"/>
    </row>
    <row r="9" spans="1:10" x14ac:dyDescent="0.2">
      <c r="A9" t="s">
        <v>187</v>
      </c>
      <c r="B9" t="s">
        <v>221</v>
      </c>
      <c r="C9" s="46">
        <f ca="1">SUMPRODUCT(($A9='Časový harmonogram'!$A$6:$A$34)*(Aktivity!C$1='Časový harmonogram'!$C$2:$AQ$2)*('Časový harmonogram'!$C$6:$AQ$34))/SUM(OFFSET('Časový harmonogram'!$C$2:$AQ$2,MATCH($A9,'Časový harmonogram'!$A:$A,0)-2,))</f>
        <v>0</v>
      </c>
      <c r="D9" s="46">
        <f ca="1">SUMPRODUCT(($A9='Časový harmonogram'!$A$6:$A$34)*(Aktivity!D$1='Časový harmonogram'!$C$2:$AQ$2)*('Časový harmonogram'!$C$6:$AQ$34))/SUM(OFFSET('Časový harmonogram'!$C$2:$AQ$2,MATCH($A9,'Časový harmonogram'!$A:$A,0)-2,))</f>
        <v>0</v>
      </c>
      <c r="E9" s="46">
        <f ca="1">SUMPRODUCT(($A9='Časový harmonogram'!$A$6:$A$34)*(Aktivity!E$1='Časový harmonogram'!$C$2:$AQ$2)*('Časový harmonogram'!$C$6:$AQ$34))/SUM(OFFSET('Časový harmonogram'!$C$2:$AQ$2,MATCH($A9,'Časový harmonogram'!$A:$A,0)-2,))</f>
        <v>1</v>
      </c>
      <c r="F9" s="46">
        <f ca="1">SUMPRODUCT(($A9='Časový harmonogram'!$A$6:$A$34)*(Aktivity!F$1='Časový harmonogram'!$C$2:$AQ$2)*('Časový harmonogram'!$C$6:$AQ$34))/SUM(OFFSET('Časový harmonogram'!$C$2:$AQ$2,MATCH($A9,'Časový harmonogram'!$A:$A,0)-2,))</f>
        <v>0</v>
      </c>
      <c r="G9" s="46">
        <f ca="1">SUMPRODUCT(($A9='Časový harmonogram'!$A$6:$A$34)*(Aktivity!G$1='Časový harmonogram'!$C$2:$AQ$2)*('Časový harmonogram'!$C$6:$AQ$34))/SUM(OFFSET('Časový harmonogram'!$C$2:$AQ$2,MATCH($A9,'Časový harmonogram'!$A:$A,0)-2,))</f>
        <v>0</v>
      </c>
      <c r="H9" s="46">
        <f ca="1">SUMPRODUCT(($A9='Časový harmonogram'!$A$6:$A$34)*(Aktivity!H$1='Časový harmonogram'!$C$2:$AQ$2)*('Časový harmonogram'!$C$6:$AQ$34))/SUM(OFFSET('Časový harmonogram'!$C$2:$AQ$2,MATCH($A9,'Časový harmonogram'!$A:$A,0)-2,))</f>
        <v>0</v>
      </c>
      <c r="I9" s="46">
        <f ca="1">SUMPRODUCT(($A9='Časový harmonogram'!$A$6:$A$34)*(Aktivity!I$1='Časový harmonogram'!$C$2:$AQ$2)*('Časový harmonogram'!$C$6:$AQ$34))/SUM(OFFSET('Časový harmonogram'!$C$2:$AQ$2,MATCH($A9,'Časový harmonogram'!$A:$A,0)-2,))</f>
        <v>0</v>
      </c>
      <c r="J9" s="46"/>
    </row>
    <row r="10" spans="1:10" x14ac:dyDescent="0.2">
      <c r="A10" t="s">
        <v>188</v>
      </c>
      <c r="B10" t="s">
        <v>222</v>
      </c>
      <c r="C10" s="46">
        <f ca="1">SUMPRODUCT(($A10='Časový harmonogram'!$A$6:$A$34)*(Aktivity!C$1='Časový harmonogram'!$C$2:$AQ$2)*('Časový harmonogram'!$C$6:$AQ$34))/SUM(OFFSET('Časový harmonogram'!$C$2:$AQ$2,MATCH($A10,'Časový harmonogram'!$A:$A,0)-2,))</f>
        <v>0</v>
      </c>
      <c r="D10" s="46">
        <f ca="1">SUMPRODUCT(($A10='Časový harmonogram'!$A$6:$A$34)*(Aktivity!D$1='Časový harmonogram'!$C$2:$AQ$2)*('Časový harmonogram'!$C$6:$AQ$34))/SUM(OFFSET('Časový harmonogram'!$C$2:$AQ$2,MATCH($A10,'Časový harmonogram'!$A:$A,0)-2,))</f>
        <v>0</v>
      </c>
      <c r="E10" s="46">
        <f ca="1">SUMPRODUCT(($A10='Časový harmonogram'!$A$6:$A$34)*(Aktivity!E$1='Časový harmonogram'!$C$2:$AQ$2)*('Časový harmonogram'!$C$6:$AQ$34))/SUM(OFFSET('Časový harmonogram'!$C$2:$AQ$2,MATCH($A10,'Časový harmonogram'!$A:$A,0)-2,))</f>
        <v>0.19354838709677419</v>
      </c>
      <c r="F10" s="46">
        <f ca="1">SUMPRODUCT(($A10='Časový harmonogram'!$A$6:$A$34)*(Aktivity!F$1='Časový harmonogram'!$C$2:$AQ$2)*('Časový harmonogram'!$C$6:$AQ$34))/SUM(OFFSET('Časový harmonogram'!$C$2:$AQ$2,MATCH($A10,'Časový harmonogram'!$A:$A,0)-2,))</f>
        <v>0.38709677419354838</v>
      </c>
      <c r="G10" s="46">
        <f ca="1">SUMPRODUCT(($A10='Časový harmonogram'!$A$6:$A$34)*(Aktivity!G$1='Časový harmonogram'!$C$2:$AQ$2)*('Časový harmonogram'!$C$6:$AQ$34))/SUM(OFFSET('Časový harmonogram'!$C$2:$AQ$2,MATCH($A10,'Časový harmonogram'!$A:$A,0)-2,))</f>
        <v>0.38709677419354838</v>
      </c>
      <c r="H10" s="46">
        <f ca="1">SUMPRODUCT(($A10='Časový harmonogram'!$A$6:$A$34)*(Aktivity!H$1='Časový harmonogram'!$C$2:$AQ$2)*('Časový harmonogram'!$C$6:$AQ$34))/SUM(OFFSET('Časový harmonogram'!$C$2:$AQ$2,MATCH($A10,'Časový harmonogram'!$A:$A,0)-2,))</f>
        <v>3.2258064516129031E-2</v>
      </c>
      <c r="I10" s="46">
        <f ca="1">SUMPRODUCT(($A10='Časový harmonogram'!$A$6:$A$34)*(Aktivity!I$1='Časový harmonogram'!$C$2:$AQ$2)*('Časový harmonogram'!$C$6:$AQ$34))/SUM(OFFSET('Časový harmonogram'!$C$2:$AQ$2,MATCH($A10,'Časový harmonogram'!$A:$A,0)-2,))</f>
        <v>0</v>
      </c>
      <c r="J10" s="46"/>
    </row>
    <row r="11" spans="1:10" x14ac:dyDescent="0.2">
      <c r="A11" t="s">
        <v>189</v>
      </c>
      <c r="B11" t="s">
        <v>223</v>
      </c>
      <c r="C11" s="46">
        <f ca="1">SUMPRODUCT(($A11='Časový harmonogram'!$A$6:$A$34)*(Aktivity!C$1='Časový harmonogram'!$C$2:$AQ$2)*('Časový harmonogram'!$C$6:$AQ$34))/SUM(OFFSET('Časový harmonogram'!$C$2:$AQ$2,MATCH($A11,'Časový harmonogram'!$A:$A,0)-2,))</f>
        <v>0</v>
      </c>
      <c r="D11" s="46">
        <f ca="1">SUMPRODUCT(($A11='Časový harmonogram'!$A$6:$A$34)*(Aktivity!D$1='Časový harmonogram'!$C$2:$AQ$2)*('Časový harmonogram'!$C$6:$AQ$34))/SUM(OFFSET('Časový harmonogram'!$C$2:$AQ$2,MATCH($A11,'Časový harmonogram'!$A:$A,0)-2,))</f>
        <v>0</v>
      </c>
      <c r="E11" s="46">
        <f ca="1">SUMPRODUCT(($A11='Časový harmonogram'!$A$6:$A$34)*(Aktivity!E$1='Časový harmonogram'!$C$2:$AQ$2)*('Časový harmonogram'!$C$6:$AQ$34))/SUM(OFFSET('Časový harmonogram'!$C$2:$AQ$2,MATCH($A11,'Časový harmonogram'!$A:$A,0)-2,))</f>
        <v>0</v>
      </c>
      <c r="F11" s="46">
        <f ca="1">SUMPRODUCT(($A11='Časový harmonogram'!$A$6:$A$34)*(Aktivity!F$1='Časový harmonogram'!$C$2:$AQ$2)*('Časový harmonogram'!$C$6:$AQ$34))/SUM(OFFSET('Časový harmonogram'!$C$2:$AQ$2,MATCH($A11,'Časový harmonogram'!$A:$A,0)-2,))</f>
        <v>1</v>
      </c>
      <c r="G11" s="46">
        <f ca="1">SUMPRODUCT(($A11='Časový harmonogram'!$A$6:$A$34)*(Aktivity!G$1='Časový harmonogram'!$C$2:$AQ$2)*('Časový harmonogram'!$C$6:$AQ$34))/SUM(OFFSET('Časový harmonogram'!$C$2:$AQ$2,MATCH($A11,'Časový harmonogram'!$A:$A,0)-2,))</f>
        <v>0</v>
      </c>
      <c r="H11" s="46">
        <f ca="1">SUMPRODUCT(($A11='Časový harmonogram'!$A$6:$A$34)*(Aktivity!H$1='Časový harmonogram'!$C$2:$AQ$2)*('Časový harmonogram'!$C$6:$AQ$34))/SUM(OFFSET('Časový harmonogram'!$C$2:$AQ$2,MATCH($A11,'Časový harmonogram'!$A:$A,0)-2,))</f>
        <v>0</v>
      </c>
      <c r="I11" s="46">
        <f ca="1">SUMPRODUCT(($A11='Časový harmonogram'!$A$6:$A$34)*(Aktivity!I$1='Časový harmonogram'!$C$2:$AQ$2)*('Časový harmonogram'!$C$6:$AQ$34))/SUM(OFFSET('Časový harmonogram'!$C$2:$AQ$2,MATCH($A11,'Časový harmonogram'!$A:$A,0)-2,))</f>
        <v>0</v>
      </c>
      <c r="J11" s="46"/>
    </row>
    <row r="12" spans="1:10" x14ac:dyDescent="0.2">
      <c r="A12" t="s">
        <v>190</v>
      </c>
      <c r="B12" t="s">
        <v>224</v>
      </c>
      <c r="C12" s="46">
        <f ca="1">SUMPRODUCT(($A12='Časový harmonogram'!$A$6:$A$34)*(Aktivity!C$1='Časový harmonogram'!$C$2:$AQ$2)*('Časový harmonogram'!$C$6:$AQ$34))/SUM(OFFSET('Časový harmonogram'!$C$2:$AQ$2,MATCH($A12,'Časový harmonogram'!$A:$A,0)-2,))</f>
        <v>0</v>
      </c>
      <c r="D12" s="46">
        <f ca="1">SUMPRODUCT(($A12='Časový harmonogram'!$A$6:$A$34)*(Aktivity!D$1='Časový harmonogram'!$C$2:$AQ$2)*('Časový harmonogram'!$C$6:$AQ$34))/SUM(OFFSET('Časový harmonogram'!$C$2:$AQ$2,MATCH($A12,'Časový harmonogram'!$A:$A,0)-2,))</f>
        <v>0</v>
      </c>
      <c r="E12" s="46">
        <f ca="1">SUMPRODUCT(($A12='Časový harmonogram'!$A$6:$A$34)*(Aktivity!E$1='Časový harmonogram'!$C$2:$AQ$2)*('Časový harmonogram'!$C$6:$AQ$34))/SUM(OFFSET('Časový harmonogram'!$C$2:$AQ$2,MATCH($A12,'Časový harmonogram'!$A:$A,0)-2,))</f>
        <v>0</v>
      </c>
      <c r="F12" s="46">
        <f ca="1">SUMPRODUCT(($A12='Časový harmonogram'!$A$6:$A$34)*(Aktivity!F$1='Časový harmonogram'!$C$2:$AQ$2)*('Časový harmonogram'!$C$6:$AQ$34))/SUM(OFFSET('Časový harmonogram'!$C$2:$AQ$2,MATCH($A12,'Časový harmonogram'!$A:$A,0)-2,))</f>
        <v>0.46153846153846156</v>
      </c>
      <c r="G12" s="46">
        <f ca="1">SUMPRODUCT(($A12='Časový harmonogram'!$A$6:$A$34)*(Aktivity!G$1='Časový harmonogram'!$C$2:$AQ$2)*('Časový harmonogram'!$C$6:$AQ$34))/SUM(OFFSET('Časový harmonogram'!$C$2:$AQ$2,MATCH($A12,'Časový harmonogram'!$A:$A,0)-2,))</f>
        <v>0.46153846153846156</v>
      </c>
      <c r="H12" s="46">
        <f ca="1">SUMPRODUCT(($A12='Časový harmonogram'!$A$6:$A$34)*(Aktivity!H$1='Časový harmonogram'!$C$2:$AQ$2)*('Časový harmonogram'!$C$6:$AQ$34))/SUM(OFFSET('Časový harmonogram'!$C$2:$AQ$2,MATCH($A12,'Časový harmonogram'!$A:$A,0)-2,))</f>
        <v>7.6923076923076927E-2</v>
      </c>
      <c r="I12" s="46">
        <f ca="1">SUMPRODUCT(($A12='Časový harmonogram'!$A$6:$A$34)*(Aktivity!I$1='Časový harmonogram'!$C$2:$AQ$2)*('Časový harmonogram'!$C$6:$AQ$34))/SUM(OFFSET('Časový harmonogram'!$C$2:$AQ$2,MATCH($A12,'Časový harmonogram'!$A:$A,0)-2,))</f>
        <v>0</v>
      </c>
      <c r="J12" s="46"/>
    </row>
    <row r="13" spans="1:10" x14ac:dyDescent="0.2">
      <c r="A13" t="s">
        <v>191</v>
      </c>
      <c r="B13" t="s">
        <v>225</v>
      </c>
      <c r="C13" s="46">
        <f ca="1">SUMPRODUCT(($A13='Časový harmonogram'!$A$6:$A$34)*(Aktivity!C$1='Časový harmonogram'!$C$2:$AQ$2)*('Časový harmonogram'!$C$6:$AQ$34))/SUM(OFFSET('Časový harmonogram'!$C$2:$AQ$2,MATCH($A13,'Časový harmonogram'!$A:$A,0)-2,))</f>
        <v>0</v>
      </c>
      <c r="D13" s="46">
        <f ca="1">SUMPRODUCT(($A13='Časový harmonogram'!$A$6:$A$34)*(Aktivity!D$1='Časový harmonogram'!$C$2:$AQ$2)*('Časový harmonogram'!$C$6:$AQ$34))/SUM(OFFSET('Časový harmonogram'!$C$2:$AQ$2,MATCH($A13,'Časový harmonogram'!$A:$A,0)-2,))</f>
        <v>0</v>
      </c>
      <c r="E13" s="46">
        <f ca="1">SUMPRODUCT(($A13='Časový harmonogram'!$A$6:$A$34)*(Aktivity!E$1='Časový harmonogram'!$C$2:$AQ$2)*('Časový harmonogram'!$C$6:$AQ$34))/SUM(OFFSET('Časový harmonogram'!$C$2:$AQ$2,MATCH($A13,'Časový harmonogram'!$A:$A,0)-2,))</f>
        <v>0</v>
      </c>
      <c r="F13" s="46">
        <f ca="1">SUMPRODUCT(($A13='Časový harmonogram'!$A$6:$A$34)*(Aktivity!F$1='Časový harmonogram'!$C$2:$AQ$2)*('Časový harmonogram'!$C$6:$AQ$34))/SUM(OFFSET('Časový harmonogram'!$C$2:$AQ$2,MATCH($A13,'Časový harmonogram'!$A:$A,0)-2,))</f>
        <v>0.4</v>
      </c>
      <c r="G13" s="46">
        <f ca="1">SUMPRODUCT(($A13='Časový harmonogram'!$A$6:$A$34)*(Aktivity!G$1='Časový harmonogram'!$C$2:$AQ$2)*('Časový harmonogram'!$C$6:$AQ$34))/SUM(OFFSET('Časový harmonogram'!$C$2:$AQ$2,MATCH($A13,'Časový harmonogram'!$A:$A,0)-2,))</f>
        <v>0.4</v>
      </c>
      <c r="H13" s="46">
        <f ca="1">SUMPRODUCT(($A13='Časový harmonogram'!$A$6:$A$34)*(Aktivity!H$1='Časový harmonogram'!$C$2:$AQ$2)*('Časový harmonogram'!$C$6:$AQ$34))/SUM(OFFSET('Časový harmonogram'!$C$2:$AQ$2,MATCH($A13,'Časový harmonogram'!$A:$A,0)-2,))</f>
        <v>0.2</v>
      </c>
      <c r="I13" s="46">
        <f ca="1">SUMPRODUCT(($A13='Časový harmonogram'!$A$6:$A$34)*(Aktivity!I$1='Časový harmonogram'!$C$2:$AQ$2)*('Časový harmonogram'!$C$6:$AQ$34))/SUM(OFFSET('Časový harmonogram'!$C$2:$AQ$2,MATCH($A13,'Časový harmonogram'!$A:$A,0)-2,))</f>
        <v>0</v>
      </c>
      <c r="J13" s="46"/>
    </row>
    <row r="14" spans="1:10" x14ac:dyDescent="0.2">
      <c r="A14" t="s">
        <v>192</v>
      </c>
      <c r="B14" t="s">
        <v>226</v>
      </c>
      <c r="C14" s="46">
        <f ca="1">SUMPRODUCT(($A14='Časový harmonogram'!$A$6:$A$34)*(Aktivity!C$1='Časový harmonogram'!$C$2:$AQ$2)*('Časový harmonogram'!$C$6:$AQ$34))/SUM(OFFSET('Časový harmonogram'!$C$2:$AQ$2,MATCH($A14,'Časový harmonogram'!$A:$A,0)-2,))</f>
        <v>0</v>
      </c>
      <c r="D14" s="46">
        <f ca="1">SUMPRODUCT(($A14='Časový harmonogram'!$A$6:$A$34)*(Aktivity!D$1='Časový harmonogram'!$C$2:$AQ$2)*('Časový harmonogram'!$C$6:$AQ$34))/SUM(OFFSET('Časový harmonogram'!$C$2:$AQ$2,MATCH($A14,'Časový harmonogram'!$A:$A,0)-2,))</f>
        <v>0</v>
      </c>
      <c r="E14" s="46">
        <f ca="1">SUMPRODUCT(($A14='Časový harmonogram'!$A$6:$A$34)*(Aktivity!E$1='Časový harmonogram'!$C$2:$AQ$2)*('Časový harmonogram'!$C$6:$AQ$34))/SUM(OFFSET('Časový harmonogram'!$C$2:$AQ$2,MATCH($A14,'Časový harmonogram'!$A:$A,0)-2,))</f>
        <v>0</v>
      </c>
      <c r="F14" s="46">
        <f ca="1">SUMPRODUCT(($A14='Časový harmonogram'!$A$6:$A$34)*(Aktivity!F$1='Časový harmonogram'!$C$2:$AQ$2)*('Časový harmonogram'!$C$6:$AQ$34))/SUM(OFFSET('Časový harmonogram'!$C$2:$AQ$2,MATCH($A14,'Časový harmonogram'!$A:$A,0)-2,))</f>
        <v>0</v>
      </c>
      <c r="G14" s="46">
        <f ca="1">SUMPRODUCT(($A14='Časový harmonogram'!$A$6:$A$34)*(Aktivity!G$1='Časový harmonogram'!$C$2:$AQ$2)*('Časový harmonogram'!$C$6:$AQ$34))/SUM(OFFSET('Časový harmonogram'!$C$2:$AQ$2,MATCH($A14,'Časový harmonogram'!$A:$A,0)-2,))</f>
        <v>0</v>
      </c>
      <c r="H14" s="46">
        <f ca="1">SUMPRODUCT(($A14='Časový harmonogram'!$A$6:$A$34)*(Aktivity!H$1='Časový harmonogram'!$C$2:$AQ$2)*('Časový harmonogram'!$C$6:$AQ$34))/SUM(OFFSET('Časový harmonogram'!$C$2:$AQ$2,MATCH($A14,'Časový harmonogram'!$A:$A,0)-2,))</f>
        <v>0</v>
      </c>
      <c r="I14" s="46">
        <f ca="1">SUMPRODUCT(($A14='Časový harmonogram'!$A$6:$A$34)*(Aktivity!I$1='Časový harmonogram'!$C$2:$AQ$2)*('Časový harmonogram'!$C$6:$AQ$34))/SUM(OFFSET('Časový harmonogram'!$C$2:$AQ$2,MATCH($A14,'Časový harmonogram'!$A:$A,0)-2,))</f>
        <v>1</v>
      </c>
      <c r="J14" s="46"/>
    </row>
    <row r="15" spans="1:10" x14ac:dyDescent="0.2">
      <c r="A15" t="s">
        <v>193</v>
      </c>
      <c r="B15" t="s">
        <v>227</v>
      </c>
      <c r="C15" s="46">
        <f ca="1">SUMPRODUCT(($A15='Časový harmonogram'!$A$6:$A$34)*(Aktivity!C$1='Časový harmonogram'!$C$2:$AQ$2)*('Časový harmonogram'!$C$6:$AQ$34))/SUM(OFFSET('Časový harmonogram'!$C$2:$AQ$2,MATCH($A15,'Časový harmonogram'!$A:$A,0)-2,))</f>
        <v>0</v>
      </c>
      <c r="D15" s="46">
        <f ca="1">SUMPRODUCT(($A15='Časový harmonogram'!$A$6:$A$34)*(Aktivity!D$1='Časový harmonogram'!$C$2:$AQ$2)*('Časový harmonogram'!$C$6:$AQ$34))/SUM(OFFSET('Časový harmonogram'!$C$2:$AQ$2,MATCH($A15,'Časový harmonogram'!$A:$A,0)-2,))</f>
        <v>0</v>
      </c>
      <c r="E15" s="46">
        <f ca="1">SUMPRODUCT(($A15='Časový harmonogram'!$A$6:$A$34)*(Aktivity!E$1='Časový harmonogram'!$C$2:$AQ$2)*('Časový harmonogram'!$C$6:$AQ$34))/SUM(OFFSET('Časový harmonogram'!$C$2:$AQ$2,MATCH($A15,'Časový harmonogram'!$A:$A,0)-2,))</f>
        <v>0</v>
      </c>
      <c r="F15" s="46">
        <f ca="1">SUMPRODUCT(($A15='Časový harmonogram'!$A$6:$A$34)*(Aktivity!F$1='Časový harmonogram'!$C$2:$AQ$2)*('Časový harmonogram'!$C$6:$AQ$34))/SUM(OFFSET('Časový harmonogram'!$C$2:$AQ$2,MATCH($A15,'Časový harmonogram'!$A:$A,0)-2,))</f>
        <v>1</v>
      </c>
      <c r="G15" s="46">
        <f ca="1">SUMPRODUCT(($A15='Časový harmonogram'!$A$6:$A$34)*(Aktivity!G$1='Časový harmonogram'!$C$2:$AQ$2)*('Časový harmonogram'!$C$6:$AQ$34))/SUM(OFFSET('Časový harmonogram'!$C$2:$AQ$2,MATCH($A15,'Časový harmonogram'!$A:$A,0)-2,))</f>
        <v>0</v>
      </c>
      <c r="H15" s="46">
        <f ca="1">SUMPRODUCT(($A15='Časový harmonogram'!$A$6:$A$34)*(Aktivity!H$1='Časový harmonogram'!$C$2:$AQ$2)*('Časový harmonogram'!$C$6:$AQ$34))/SUM(OFFSET('Časový harmonogram'!$C$2:$AQ$2,MATCH($A15,'Časový harmonogram'!$A:$A,0)-2,))</f>
        <v>0</v>
      </c>
      <c r="I15" s="46">
        <f ca="1">SUMPRODUCT(($A15='Časový harmonogram'!$A$6:$A$34)*(Aktivity!I$1='Časový harmonogram'!$C$2:$AQ$2)*('Časový harmonogram'!$C$6:$AQ$34))/SUM(OFFSET('Časový harmonogram'!$C$2:$AQ$2,MATCH($A15,'Časový harmonogram'!$A:$A,0)-2,))</f>
        <v>0</v>
      </c>
      <c r="J15" s="46"/>
    </row>
    <row r="16" spans="1:10" x14ac:dyDescent="0.2">
      <c r="A16" t="s">
        <v>194</v>
      </c>
      <c r="B16" t="s">
        <v>228</v>
      </c>
      <c r="C16" s="46">
        <f ca="1">SUMPRODUCT(($A16='Časový harmonogram'!$A$6:$A$34)*(Aktivity!C$1='Časový harmonogram'!$C$2:$AQ$2)*('Časový harmonogram'!$C$6:$AQ$34))/SUM(OFFSET('Časový harmonogram'!$C$2:$AQ$2,MATCH($A16,'Časový harmonogram'!$A:$A,0)-2,))</f>
        <v>0</v>
      </c>
      <c r="D16" s="46">
        <f ca="1">SUMPRODUCT(($A16='Časový harmonogram'!$A$6:$A$34)*(Aktivity!D$1='Časový harmonogram'!$C$2:$AQ$2)*('Časový harmonogram'!$C$6:$AQ$34))/SUM(OFFSET('Časový harmonogram'!$C$2:$AQ$2,MATCH($A16,'Časový harmonogram'!$A:$A,0)-2,))</f>
        <v>0</v>
      </c>
      <c r="E16" s="46">
        <f ca="1">SUMPRODUCT(($A16='Časový harmonogram'!$A$6:$A$34)*(Aktivity!E$1='Časový harmonogram'!$C$2:$AQ$2)*('Časový harmonogram'!$C$6:$AQ$34))/SUM(OFFSET('Časový harmonogram'!$C$2:$AQ$2,MATCH($A16,'Časový harmonogram'!$A:$A,0)-2,))</f>
        <v>0</v>
      </c>
      <c r="F16" s="46">
        <f ca="1">SUMPRODUCT(($A16='Časový harmonogram'!$A$6:$A$34)*(Aktivity!F$1='Časový harmonogram'!$C$2:$AQ$2)*('Časový harmonogram'!$C$6:$AQ$34))/SUM(OFFSET('Časový harmonogram'!$C$2:$AQ$2,MATCH($A16,'Časový harmonogram'!$A:$A,0)-2,))</f>
        <v>1</v>
      </c>
      <c r="G16" s="46">
        <f ca="1">SUMPRODUCT(($A16='Časový harmonogram'!$A$6:$A$34)*(Aktivity!G$1='Časový harmonogram'!$C$2:$AQ$2)*('Časový harmonogram'!$C$6:$AQ$34))/SUM(OFFSET('Časový harmonogram'!$C$2:$AQ$2,MATCH($A16,'Časový harmonogram'!$A:$A,0)-2,))</f>
        <v>0</v>
      </c>
      <c r="H16" s="46">
        <f ca="1">SUMPRODUCT(($A16='Časový harmonogram'!$A$6:$A$34)*(Aktivity!H$1='Časový harmonogram'!$C$2:$AQ$2)*('Časový harmonogram'!$C$6:$AQ$34))/SUM(OFFSET('Časový harmonogram'!$C$2:$AQ$2,MATCH($A16,'Časový harmonogram'!$A:$A,0)-2,))</f>
        <v>0</v>
      </c>
      <c r="I16" s="46">
        <f ca="1">SUMPRODUCT(($A16='Časový harmonogram'!$A$6:$A$34)*(Aktivity!I$1='Časový harmonogram'!$C$2:$AQ$2)*('Časový harmonogram'!$C$6:$AQ$34))/SUM(OFFSET('Časový harmonogram'!$C$2:$AQ$2,MATCH($A16,'Časový harmonogram'!$A:$A,0)-2,))</f>
        <v>0</v>
      </c>
      <c r="J16" s="46"/>
    </row>
    <row r="17" spans="1:17" x14ac:dyDescent="0.2">
      <c r="A17" t="s">
        <v>195</v>
      </c>
      <c r="B17" t="s">
        <v>229</v>
      </c>
      <c r="C17" s="46">
        <f ca="1">SUMPRODUCT(($A17='Časový harmonogram'!$A$6:$A$34)*(Aktivity!C$1='Časový harmonogram'!$C$2:$AQ$2)*('Časový harmonogram'!$C$6:$AQ$34))/SUM(OFFSET('Časový harmonogram'!$C$2:$AQ$2,MATCH($A17,'Časový harmonogram'!$A:$A,0)-2,))</f>
        <v>0</v>
      </c>
      <c r="D17" s="46">
        <f ca="1">SUMPRODUCT(($A17='Časový harmonogram'!$A$6:$A$34)*(Aktivity!D$1='Časový harmonogram'!$C$2:$AQ$2)*('Časový harmonogram'!$C$6:$AQ$34))/SUM(OFFSET('Časový harmonogram'!$C$2:$AQ$2,MATCH($A17,'Časový harmonogram'!$A:$A,0)-2,))</f>
        <v>0</v>
      </c>
      <c r="E17" s="46">
        <f ca="1">SUMPRODUCT(($A17='Časový harmonogram'!$A$6:$A$34)*(Aktivity!E$1='Časový harmonogram'!$C$2:$AQ$2)*('Časový harmonogram'!$C$6:$AQ$34))/SUM(OFFSET('Časový harmonogram'!$C$2:$AQ$2,MATCH($A17,'Časový harmonogram'!$A:$A,0)-2,))</f>
        <v>0</v>
      </c>
      <c r="F17" s="46">
        <f ca="1">SUMPRODUCT(($A17='Časový harmonogram'!$A$6:$A$34)*(Aktivity!F$1='Časový harmonogram'!$C$2:$AQ$2)*('Časový harmonogram'!$C$6:$AQ$34))/SUM(OFFSET('Časový harmonogram'!$C$2:$AQ$2,MATCH($A17,'Časový harmonogram'!$A:$A,0)-2,))</f>
        <v>0</v>
      </c>
      <c r="G17" s="46">
        <f ca="1">SUMPRODUCT(($A17='Časový harmonogram'!$A$6:$A$34)*(Aktivity!G$1='Časový harmonogram'!$C$2:$AQ$2)*('Časový harmonogram'!$C$6:$AQ$34))/SUM(OFFSET('Časový harmonogram'!$C$2:$AQ$2,MATCH($A17,'Časový harmonogram'!$A:$A,0)-2,))</f>
        <v>1</v>
      </c>
      <c r="H17" s="46">
        <f ca="1">SUMPRODUCT(($A17='Časový harmonogram'!$A$6:$A$34)*(Aktivity!H$1='Časový harmonogram'!$C$2:$AQ$2)*('Časový harmonogram'!$C$6:$AQ$34))/SUM(OFFSET('Časový harmonogram'!$C$2:$AQ$2,MATCH($A17,'Časový harmonogram'!$A:$A,0)-2,))</f>
        <v>0</v>
      </c>
      <c r="I17" s="46">
        <f ca="1">SUMPRODUCT(($A17='Časový harmonogram'!$A$6:$A$34)*(Aktivity!I$1='Časový harmonogram'!$C$2:$AQ$2)*('Časový harmonogram'!$C$6:$AQ$34))/SUM(OFFSET('Časový harmonogram'!$C$2:$AQ$2,MATCH($A17,'Časový harmonogram'!$A:$A,0)-2,))</f>
        <v>0</v>
      </c>
      <c r="J17" s="46"/>
    </row>
    <row r="18" spans="1:17" x14ac:dyDescent="0.2">
      <c r="A18" t="s">
        <v>196</v>
      </c>
      <c r="B18" t="s">
        <v>230</v>
      </c>
      <c r="C18" s="46">
        <f ca="1">SUMPRODUCT(($A18='Časový harmonogram'!$A$6:$A$34)*(Aktivity!C$1='Časový harmonogram'!$C$2:$AQ$2)*('Časový harmonogram'!$C$6:$AQ$34))/SUM(OFFSET('Časový harmonogram'!$C$2:$AQ$2,MATCH($A18,'Časový harmonogram'!$A:$A,0)-2,))</f>
        <v>0</v>
      </c>
      <c r="D18" s="46">
        <f ca="1">SUMPRODUCT(($A18='Časový harmonogram'!$A$6:$A$34)*(Aktivity!D$1='Časový harmonogram'!$C$2:$AQ$2)*('Časový harmonogram'!$C$6:$AQ$34))/SUM(OFFSET('Časový harmonogram'!$C$2:$AQ$2,MATCH($A18,'Časový harmonogram'!$A:$A,0)-2,))</f>
        <v>0</v>
      </c>
      <c r="E18" s="46">
        <f ca="1">SUMPRODUCT(($A18='Časový harmonogram'!$A$6:$A$34)*(Aktivity!E$1='Časový harmonogram'!$C$2:$AQ$2)*('Časový harmonogram'!$C$6:$AQ$34))/SUM(OFFSET('Časový harmonogram'!$C$2:$AQ$2,MATCH($A18,'Časový harmonogram'!$A:$A,0)-2,))</f>
        <v>0</v>
      </c>
      <c r="F18" s="46">
        <f ca="1">SUMPRODUCT(($A18='Časový harmonogram'!$A$6:$A$34)*(Aktivity!F$1='Časový harmonogram'!$C$2:$AQ$2)*('Časový harmonogram'!$C$6:$AQ$34))/SUM(OFFSET('Časový harmonogram'!$C$2:$AQ$2,MATCH($A18,'Časový harmonogram'!$A:$A,0)-2,))</f>
        <v>0.46153846153846156</v>
      </c>
      <c r="G18" s="46">
        <f ca="1">SUMPRODUCT(($A18='Časový harmonogram'!$A$6:$A$34)*(Aktivity!G$1='Časový harmonogram'!$C$2:$AQ$2)*('Časový harmonogram'!$C$6:$AQ$34))/SUM(OFFSET('Časový harmonogram'!$C$2:$AQ$2,MATCH($A18,'Časový harmonogram'!$A:$A,0)-2,))</f>
        <v>0.46153846153846156</v>
      </c>
      <c r="H18" s="46">
        <f ca="1">SUMPRODUCT(($A18='Časový harmonogram'!$A$6:$A$34)*(Aktivity!H$1='Časový harmonogram'!$C$2:$AQ$2)*('Časový harmonogram'!$C$6:$AQ$34))/SUM(OFFSET('Časový harmonogram'!$C$2:$AQ$2,MATCH($A18,'Časový harmonogram'!$A:$A,0)-2,))</f>
        <v>0</v>
      </c>
      <c r="I18" s="46">
        <f ca="1">SUMPRODUCT(($A18='Časový harmonogram'!$A$6:$A$34)*(Aktivity!I$1='Časový harmonogram'!$C$2:$AQ$2)*('Časový harmonogram'!$C$6:$AQ$34))/SUM(OFFSET('Časový harmonogram'!$C$2:$AQ$2,MATCH($A18,'Časový harmonogram'!$A:$A,0)-2,))</f>
        <v>7.6923076923076927E-2</v>
      </c>
    </row>
    <row r="19" spans="1:17" x14ac:dyDescent="0.2">
      <c r="A19" s="47" t="s">
        <v>231</v>
      </c>
      <c r="B19" s="47" t="s">
        <v>231</v>
      </c>
      <c r="C19" s="46" t="e">
        <f>SUMIF(budget!#REF!,Aktivity!A19,budget!#REF!)/SUMIF(budget!#REF!,Aktivity!A19,budget!#REF!)</f>
        <v>#REF!</v>
      </c>
      <c r="D19" s="46" t="e">
        <f>SUMIF(budget!#REF!,Aktivity!A19,budget!I:I)/SUMIF(budget!#REF!,Aktivity!A19,budget!#REF!)/2</f>
        <v>#REF!</v>
      </c>
      <c r="E19" s="46" t="e">
        <f>SUMIF(budget!#REF!,Aktivity!A19,budget!I:I)/SUMIF(budget!#REF!,Aktivity!A19,budget!#REF!)/2</f>
        <v>#REF!</v>
      </c>
      <c r="F19" s="46" t="e">
        <f>SUMIF(budget!#REF!,Aktivity!A19,budget!M:M)/SUMIF(budget!#REF!,Aktivity!A19,budget!#REF!)/2</f>
        <v>#REF!</v>
      </c>
      <c r="G19" s="46" t="e">
        <f>SUMIF(budget!#REF!,Aktivity!A19,budget!M:M)/SUMIF(budget!#REF!,Aktivity!A19,budget!#REF!)/2</f>
        <v>#REF!</v>
      </c>
      <c r="H19" s="46" t="e">
        <f>SUMIF(budget!#REF!,Aktivity!A19,budget!#REF!)/SUMIF(budget!#REF!,Aktivity!A19,budget!#REF!)/2</f>
        <v>#REF!</v>
      </c>
      <c r="I19" s="46" t="e">
        <f>SUMIF(budget!#REF!,Aktivity!A19,budget!#REF!)/SUMIF(budget!#REF!,Aktivity!A19,budget!#REF!)/2</f>
        <v>#REF!</v>
      </c>
    </row>
    <row r="20" spans="1:17" x14ac:dyDescent="0.2">
      <c r="B20" s="47"/>
      <c r="K20" s="130" t="s">
        <v>238</v>
      </c>
      <c r="O20" s="130" t="s">
        <v>239</v>
      </c>
    </row>
    <row r="21" spans="1:17" x14ac:dyDescent="0.2">
      <c r="A21" t="s">
        <v>183</v>
      </c>
      <c r="B21" t="s">
        <v>146</v>
      </c>
      <c r="C21" t="s">
        <v>144</v>
      </c>
      <c r="D21" t="s">
        <v>148</v>
      </c>
      <c r="E21" t="s">
        <v>150</v>
      </c>
      <c r="F21" t="s">
        <v>153</v>
      </c>
      <c r="G21" t="s">
        <v>155</v>
      </c>
      <c r="H21" t="s">
        <v>348</v>
      </c>
      <c r="I21" t="s">
        <v>349</v>
      </c>
      <c r="J21" s="127"/>
      <c r="K21">
        <v>2014</v>
      </c>
      <c r="L21">
        <v>2015</v>
      </c>
      <c r="M21">
        <v>2016</v>
      </c>
      <c r="O21">
        <v>2014</v>
      </c>
      <c r="P21">
        <v>2015</v>
      </c>
      <c r="Q21">
        <v>2016</v>
      </c>
    </row>
    <row r="22" spans="1:17" x14ac:dyDescent="0.2">
      <c r="A22" t="s">
        <v>122</v>
      </c>
      <c r="B22" t="s">
        <v>214</v>
      </c>
      <c r="C22" s="45" t="e">
        <f ca="1">SUMIF(budget!#REF!,Aktivity!$A22,budget!#REF!)*Aktivity!C2</f>
        <v>#REF!</v>
      </c>
      <c r="D22" s="45" t="e">
        <f ca="1">SUMIF(budget!#REF!,Aktivity!$A22,budget!#REF!)*Aktivity!D2</f>
        <v>#REF!</v>
      </c>
      <c r="E22" s="45" t="e">
        <f ca="1">SUMIF(budget!#REF!,Aktivity!$A22,budget!#REF!)*Aktivity!E2</f>
        <v>#REF!</v>
      </c>
      <c r="F22" s="45" t="e">
        <f ca="1">SUMIF(budget!#REF!,Aktivity!$A22,budget!#REF!)*Aktivity!F2</f>
        <v>#REF!</v>
      </c>
      <c r="G22" s="45" t="e">
        <f ca="1">SUMIF(budget!#REF!,Aktivity!$A22,budget!#REF!)*Aktivity!G2</f>
        <v>#REF!</v>
      </c>
      <c r="H22" s="45" t="e">
        <f ca="1">SUMIF(budget!#REF!,Aktivity!$A22,budget!#REF!)*Aktivity!H2</f>
        <v>#REF!</v>
      </c>
      <c r="I22" s="45" t="e">
        <f ca="1">SUMIF(budget!#REF!,Aktivity!$A22,budget!#REF!)*Aktivity!I2</f>
        <v>#REF!</v>
      </c>
      <c r="J22" s="127"/>
      <c r="K22" s="45" t="e">
        <f ca="1">C22</f>
        <v>#REF!</v>
      </c>
      <c r="L22" s="45" t="e">
        <f ca="1">D22+E22</f>
        <v>#REF!</v>
      </c>
      <c r="M22" s="45" t="e">
        <f ca="1">F22+G22</f>
        <v>#REF!</v>
      </c>
      <c r="O22" s="45" t="e">
        <f ca="1">SUMIF(budget!#REF!,Aktivity!A22,budget!#REF!)-Aktivity!K22</f>
        <v>#REF!</v>
      </c>
      <c r="P22" s="45" t="e">
        <f ca="1">SUMIF(budget!#REF!,Aktivity!A22,budget!I:I)-Aktivity!L22</f>
        <v>#REF!</v>
      </c>
      <c r="Q22" s="45" t="e">
        <f ca="1">SUMIF(budget!#REF!,Aktivity!A22,budget!M:M)-Aktivity!M22</f>
        <v>#REF!</v>
      </c>
    </row>
    <row r="23" spans="1:17" x14ac:dyDescent="0.2">
      <c r="A23" t="s">
        <v>121</v>
      </c>
      <c r="B23" t="s">
        <v>215</v>
      </c>
      <c r="C23" s="45" t="e">
        <f ca="1">SUMIF(budget!#REF!,Aktivity!$A23,budget!#REF!)*Aktivity!C3</f>
        <v>#REF!</v>
      </c>
      <c r="D23" s="45" t="e">
        <f ca="1">SUMIF(budget!#REF!,Aktivity!$A23,budget!#REF!)*Aktivity!D3</f>
        <v>#REF!</v>
      </c>
      <c r="E23" s="45" t="e">
        <f ca="1">SUMIF(budget!#REF!,Aktivity!$A23,budget!#REF!)*Aktivity!E3</f>
        <v>#REF!</v>
      </c>
      <c r="F23" s="45" t="e">
        <f ca="1">SUMIF(budget!#REF!,Aktivity!$A23,budget!#REF!)*Aktivity!F3</f>
        <v>#REF!</v>
      </c>
      <c r="G23" s="45" t="e">
        <f ca="1">SUMIF(budget!#REF!,Aktivity!$A23,budget!#REF!)*Aktivity!G3</f>
        <v>#REF!</v>
      </c>
      <c r="H23" s="45" t="e">
        <f ca="1">SUMIF(budget!#REF!,Aktivity!$A23,budget!#REF!)*Aktivity!H3</f>
        <v>#REF!</v>
      </c>
      <c r="I23" s="45" t="e">
        <f ca="1">SUMIF(budget!#REF!,Aktivity!$A23,budget!#REF!)*Aktivity!I3</f>
        <v>#REF!</v>
      </c>
      <c r="J23" s="127"/>
      <c r="K23" s="45" t="e">
        <f t="shared" ref="K23:K39" ca="1" si="0">C23</f>
        <v>#REF!</v>
      </c>
      <c r="L23" s="45" t="e">
        <f t="shared" ref="L23:L39" ca="1" si="1">D23+E23</f>
        <v>#REF!</v>
      </c>
      <c r="M23" s="45" t="e">
        <f t="shared" ref="M23:M39" ca="1" si="2">F23+G23</f>
        <v>#REF!</v>
      </c>
      <c r="O23" s="45" t="e">
        <f ca="1">SUMIF(budget!#REF!,Aktivity!A23,budget!#REF!)-Aktivity!K23</f>
        <v>#REF!</v>
      </c>
      <c r="P23" s="45" t="e">
        <f ca="1">SUMIF(budget!#REF!,Aktivity!A23,budget!I:I)-Aktivity!L23</f>
        <v>#REF!</v>
      </c>
      <c r="Q23" s="45" t="e">
        <f ca="1">SUMIF(budget!#REF!,Aktivity!A23,budget!M:M)-Aktivity!M23</f>
        <v>#REF!</v>
      </c>
    </row>
    <row r="24" spans="1:17" x14ac:dyDescent="0.2">
      <c r="A24" t="s">
        <v>124</v>
      </c>
      <c r="B24" t="s">
        <v>216</v>
      </c>
      <c r="C24" s="45" t="e">
        <f ca="1">SUMIF(budget!#REF!,Aktivity!$A24,budget!#REF!)*Aktivity!C4</f>
        <v>#REF!</v>
      </c>
      <c r="D24" s="45" t="e">
        <f ca="1">SUMIF(budget!#REF!,Aktivity!$A24,budget!#REF!)*Aktivity!D4</f>
        <v>#REF!</v>
      </c>
      <c r="E24" s="45" t="e">
        <f ca="1">SUMIF(budget!#REF!,Aktivity!$A24,budget!#REF!)*Aktivity!E4</f>
        <v>#REF!</v>
      </c>
      <c r="F24" s="45" t="e">
        <f ca="1">SUMIF(budget!#REF!,Aktivity!$A24,budget!#REF!)*Aktivity!F4</f>
        <v>#REF!</v>
      </c>
      <c r="G24" s="45" t="e">
        <f ca="1">SUMIF(budget!#REF!,Aktivity!$A24,budget!#REF!)*Aktivity!G4</f>
        <v>#REF!</v>
      </c>
      <c r="H24" s="45" t="e">
        <f ca="1">SUMIF(budget!#REF!,Aktivity!$A24,budget!#REF!)*Aktivity!H4</f>
        <v>#REF!</v>
      </c>
      <c r="I24" s="45" t="e">
        <f ca="1">SUMIF(budget!#REF!,Aktivity!$A24,budget!#REF!)*Aktivity!I4</f>
        <v>#REF!</v>
      </c>
      <c r="J24" s="127"/>
      <c r="K24" s="45" t="e">
        <f t="shared" ca="1" si="0"/>
        <v>#REF!</v>
      </c>
      <c r="L24" s="45" t="e">
        <f t="shared" ca="1" si="1"/>
        <v>#REF!</v>
      </c>
      <c r="M24" s="45" t="e">
        <f t="shared" ca="1" si="2"/>
        <v>#REF!</v>
      </c>
      <c r="O24" s="45" t="e">
        <f>SUMIF(budget!#REF!,Aktivity!A24,budget!#REF!)</f>
        <v>#REF!</v>
      </c>
      <c r="P24" s="45" t="e">
        <f ca="1">SUMIF(budget!#REF!,Aktivity!A24,budget!I:I)-Aktivity!L24</f>
        <v>#REF!</v>
      </c>
      <c r="Q24" s="45" t="e">
        <f ca="1">SUMIF(budget!#REF!,Aktivity!A24,budget!M:M)-Aktivity!M24</f>
        <v>#REF!</v>
      </c>
    </row>
    <row r="25" spans="1:17" x14ac:dyDescent="0.2">
      <c r="A25" t="s">
        <v>123</v>
      </c>
      <c r="B25" t="s">
        <v>217</v>
      </c>
      <c r="C25" s="45" t="e">
        <f ca="1">SUMIF(budget!#REF!,Aktivity!$A25,budget!#REF!)*Aktivity!C5</f>
        <v>#REF!</v>
      </c>
      <c r="D25" s="45" t="e">
        <f ca="1">SUMIF(budget!#REF!,Aktivity!$A25,budget!#REF!)*Aktivity!D5</f>
        <v>#REF!</v>
      </c>
      <c r="E25" s="45" t="e">
        <f ca="1">SUMIF(budget!#REF!,Aktivity!$A25,budget!#REF!)*Aktivity!E5</f>
        <v>#REF!</v>
      </c>
      <c r="F25" s="45" t="e">
        <f ca="1">SUMIF(budget!#REF!,Aktivity!$A25,budget!#REF!)*Aktivity!F5</f>
        <v>#REF!</v>
      </c>
      <c r="G25" s="45" t="e">
        <f ca="1">SUMIF(budget!#REF!,Aktivity!$A25,budget!#REF!)*Aktivity!G5</f>
        <v>#REF!</v>
      </c>
      <c r="H25" s="45" t="e">
        <f ca="1">SUMIF(budget!#REF!,Aktivity!$A25,budget!#REF!)*Aktivity!H5</f>
        <v>#REF!</v>
      </c>
      <c r="I25" s="45" t="e">
        <f ca="1">SUMIF(budget!#REF!,Aktivity!$A25,budget!#REF!)*Aktivity!I5</f>
        <v>#REF!</v>
      </c>
      <c r="J25" s="127"/>
      <c r="K25" s="45" t="e">
        <f t="shared" ca="1" si="0"/>
        <v>#REF!</v>
      </c>
      <c r="L25" s="45" t="e">
        <f t="shared" ca="1" si="1"/>
        <v>#REF!</v>
      </c>
      <c r="M25" s="45" t="e">
        <f t="shared" ca="1" si="2"/>
        <v>#REF!</v>
      </c>
      <c r="O25" s="45" t="e">
        <f ca="1">SUMIF(budget!#REF!,Aktivity!A25,budget!#REF!)-Aktivity!K25</f>
        <v>#REF!</v>
      </c>
      <c r="P25" s="45" t="e">
        <f ca="1">SUMIF(budget!#REF!,Aktivity!A25,budget!I:I)-Aktivity!L25</f>
        <v>#REF!</v>
      </c>
      <c r="Q25" s="45" t="e">
        <f ca="1">SUMIF(budget!#REF!,Aktivity!A25,budget!M:M)-Aktivity!M25</f>
        <v>#REF!</v>
      </c>
    </row>
    <row r="26" spans="1:17" x14ac:dyDescent="0.2">
      <c r="A26" t="s">
        <v>125</v>
      </c>
      <c r="B26" t="s">
        <v>218</v>
      </c>
      <c r="C26" s="45" t="e">
        <f ca="1">SUMIF(budget!#REF!,Aktivity!$A26,budget!#REF!)*Aktivity!C6</f>
        <v>#REF!</v>
      </c>
      <c r="D26" s="45" t="e">
        <f ca="1">SUMIF(budget!#REF!,Aktivity!$A26,budget!#REF!)*Aktivity!D6</f>
        <v>#REF!</v>
      </c>
      <c r="E26" s="45" t="e">
        <f ca="1">SUMIF(budget!#REF!,Aktivity!$A26,budget!#REF!)*Aktivity!E6</f>
        <v>#REF!</v>
      </c>
      <c r="F26" s="45" t="e">
        <f ca="1">SUMIF(budget!#REF!,Aktivity!$A26,budget!#REF!)*Aktivity!F6</f>
        <v>#REF!</v>
      </c>
      <c r="G26" s="45" t="e">
        <f ca="1">SUMIF(budget!#REF!,Aktivity!$A26,budget!#REF!)*Aktivity!G6</f>
        <v>#REF!</v>
      </c>
      <c r="H26" s="45" t="e">
        <f ca="1">SUMIF(budget!#REF!,Aktivity!$A26,budget!#REF!)*Aktivity!H6</f>
        <v>#REF!</v>
      </c>
      <c r="I26" s="45" t="e">
        <f ca="1">SUMIF(budget!#REF!,Aktivity!$A26,budget!#REF!)*Aktivity!I6</f>
        <v>#REF!</v>
      </c>
      <c r="J26" s="127"/>
      <c r="K26" s="45" t="e">
        <f t="shared" ca="1" si="0"/>
        <v>#REF!</v>
      </c>
      <c r="L26" s="45" t="e">
        <f t="shared" ca="1" si="1"/>
        <v>#REF!</v>
      </c>
      <c r="M26" s="45" t="e">
        <f t="shared" ca="1" si="2"/>
        <v>#REF!</v>
      </c>
      <c r="O26" s="45" t="e">
        <f ca="1">SUMIF(budget!#REF!,Aktivity!A26,budget!#REF!)-Aktivity!K26</f>
        <v>#REF!</v>
      </c>
      <c r="P26" s="45" t="e">
        <f ca="1">SUMIF(budget!#REF!,Aktivity!A26,budget!I:I)-Aktivity!L26</f>
        <v>#REF!</v>
      </c>
      <c r="Q26" s="45" t="e">
        <f ca="1">SUMIF(budget!#REF!,Aktivity!A26,budget!M:M)-Aktivity!M26</f>
        <v>#REF!</v>
      </c>
    </row>
    <row r="27" spans="1:17" x14ac:dyDescent="0.2">
      <c r="A27" t="s">
        <v>185</v>
      </c>
      <c r="B27" t="s">
        <v>219</v>
      </c>
      <c r="C27" s="45" t="e">
        <f ca="1">SUMIF(budget!#REF!,Aktivity!$A27,budget!#REF!)*Aktivity!C7</f>
        <v>#REF!</v>
      </c>
      <c r="D27" s="45" t="e">
        <f ca="1">SUMIF(budget!#REF!,Aktivity!$A27,budget!#REF!)*Aktivity!D7</f>
        <v>#REF!</v>
      </c>
      <c r="E27" s="45" t="e">
        <f ca="1">SUMIF(budget!#REF!,Aktivity!$A27,budget!#REF!)*Aktivity!E7</f>
        <v>#REF!</v>
      </c>
      <c r="F27" s="45" t="e">
        <f ca="1">SUMIF(budget!#REF!,Aktivity!$A27,budget!#REF!)*Aktivity!F7</f>
        <v>#REF!</v>
      </c>
      <c r="G27" s="45" t="e">
        <f ca="1">SUMIF(budget!#REF!,Aktivity!$A27,budget!#REF!)*Aktivity!G7</f>
        <v>#REF!</v>
      </c>
      <c r="H27" s="45" t="e">
        <f ca="1">SUMIF(budget!#REF!,Aktivity!$A27,budget!#REF!)*Aktivity!H7</f>
        <v>#REF!</v>
      </c>
      <c r="I27" s="45" t="e">
        <f ca="1">SUMIF(budget!#REF!,Aktivity!$A27,budget!#REF!)*Aktivity!I7</f>
        <v>#REF!</v>
      </c>
      <c r="J27" s="127"/>
      <c r="K27" s="45" t="e">
        <f t="shared" ca="1" si="0"/>
        <v>#REF!</v>
      </c>
      <c r="L27" s="45" t="e">
        <f t="shared" ca="1" si="1"/>
        <v>#REF!</v>
      </c>
      <c r="M27" s="45" t="e">
        <f t="shared" ca="1" si="2"/>
        <v>#REF!</v>
      </c>
      <c r="O27" s="45" t="e">
        <f ca="1">SUMIF(budget!#REF!,Aktivity!A27,budget!#REF!)-Aktivity!K27</f>
        <v>#REF!</v>
      </c>
      <c r="P27" s="45" t="e">
        <f ca="1">SUMIF(budget!#REF!,Aktivity!A27,budget!I:I)-Aktivity!L27</f>
        <v>#REF!</v>
      </c>
      <c r="Q27" s="45" t="e">
        <f ca="1">SUMIF(budget!#REF!,Aktivity!A27,budget!M:M)-Aktivity!M27</f>
        <v>#REF!</v>
      </c>
    </row>
    <row r="28" spans="1:17" x14ac:dyDescent="0.2">
      <c r="A28" t="s">
        <v>186</v>
      </c>
      <c r="B28" t="s">
        <v>220</v>
      </c>
      <c r="C28" s="45" t="e">
        <f ca="1">SUMIF(budget!#REF!,Aktivity!$A28,budget!#REF!)*Aktivity!C8</f>
        <v>#REF!</v>
      </c>
      <c r="D28" s="45" t="e">
        <f ca="1">SUMIF(budget!#REF!,Aktivity!$A28,budget!#REF!)*Aktivity!D8</f>
        <v>#REF!</v>
      </c>
      <c r="E28" s="45" t="e">
        <f ca="1">SUMIF(budget!#REF!,Aktivity!$A28,budget!#REF!)*Aktivity!E8</f>
        <v>#REF!</v>
      </c>
      <c r="F28" s="45" t="e">
        <f ca="1">SUMIF(budget!#REF!,Aktivity!$A28,budget!#REF!)*Aktivity!F8</f>
        <v>#REF!</v>
      </c>
      <c r="G28" s="45" t="e">
        <f ca="1">SUMIF(budget!#REF!,Aktivity!$A28,budget!#REF!)*Aktivity!G8</f>
        <v>#REF!</v>
      </c>
      <c r="H28" s="45" t="e">
        <f ca="1">SUMIF(budget!#REF!,Aktivity!$A28,budget!#REF!)*Aktivity!H8</f>
        <v>#REF!</v>
      </c>
      <c r="I28" s="45" t="e">
        <f ca="1">SUMIF(budget!#REF!,Aktivity!$A28,budget!#REF!)*Aktivity!I8</f>
        <v>#REF!</v>
      </c>
      <c r="J28" s="127"/>
      <c r="K28" s="45" t="e">
        <f t="shared" ca="1" si="0"/>
        <v>#REF!</v>
      </c>
      <c r="L28" s="45" t="e">
        <f t="shared" ca="1" si="1"/>
        <v>#REF!</v>
      </c>
      <c r="M28" s="45" t="e">
        <f t="shared" ca="1" si="2"/>
        <v>#REF!</v>
      </c>
      <c r="O28" s="45" t="e">
        <f ca="1">SUMIF(budget!#REF!,Aktivity!A28,budget!#REF!)-Aktivity!K28</f>
        <v>#REF!</v>
      </c>
      <c r="P28" s="45" t="e">
        <f ca="1">SUMIF(budget!#REF!,Aktivity!A28,budget!I:I)-Aktivity!L28</f>
        <v>#REF!</v>
      </c>
      <c r="Q28" s="45" t="e">
        <f ca="1">SUMIF(budget!#REF!,Aktivity!A28,budget!M:M)-Aktivity!M28</f>
        <v>#REF!</v>
      </c>
    </row>
    <row r="29" spans="1:17" x14ac:dyDescent="0.2">
      <c r="A29" t="s">
        <v>187</v>
      </c>
      <c r="B29" t="s">
        <v>221</v>
      </c>
      <c r="C29" s="45" t="e">
        <f ca="1">SUMIF(budget!#REF!,Aktivity!$A29,budget!#REF!)*Aktivity!C9</f>
        <v>#REF!</v>
      </c>
      <c r="D29" s="45" t="e">
        <f ca="1">SUMIF(budget!#REF!,Aktivity!$A29,budget!#REF!)*Aktivity!D9</f>
        <v>#REF!</v>
      </c>
      <c r="E29" s="45" t="e">
        <f ca="1">SUMIF(budget!#REF!,Aktivity!$A29,budget!#REF!)*Aktivity!E9</f>
        <v>#REF!</v>
      </c>
      <c r="F29" s="45" t="e">
        <f ca="1">SUMIF(budget!#REF!,Aktivity!$A29,budget!#REF!)*Aktivity!F9</f>
        <v>#REF!</v>
      </c>
      <c r="G29" s="45" t="e">
        <f ca="1">SUMIF(budget!#REF!,Aktivity!$A29,budget!#REF!)*Aktivity!G9</f>
        <v>#REF!</v>
      </c>
      <c r="H29" s="45" t="e">
        <f ca="1">SUMIF(budget!#REF!,Aktivity!$A29,budget!#REF!)*Aktivity!H9</f>
        <v>#REF!</v>
      </c>
      <c r="I29" s="45" t="e">
        <f ca="1">SUMIF(budget!#REF!,Aktivity!$A29,budget!#REF!)*Aktivity!I9</f>
        <v>#REF!</v>
      </c>
      <c r="J29" s="127"/>
      <c r="K29" s="45" t="e">
        <f t="shared" ca="1" si="0"/>
        <v>#REF!</v>
      </c>
      <c r="L29" s="45" t="e">
        <f t="shared" ca="1" si="1"/>
        <v>#REF!</v>
      </c>
      <c r="M29" s="45" t="e">
        <f t="shared" ca="1" si="2"/>
        <v>#REF!</v>
      </c>
      <c r="O29" s="45" t="e">
        <f ca="1">SUMIF(budget!#REF!,Aktivity!A29,budget!#REF!)-Aktivity!K29</f>
        <v>#REF!</v>
      </c>
      <c r="P29" s="45" t="e">
        <f ca="1">SUMIF(budget!#REF!,Aktivity!A29,budget!I:I)-Aktivity!L29</f>
        <v>#REF!</v>
      </c>
      <c r="Q29" s="45" t="e">
        <f ca="1">SUMIF(budget!#REF!,Aktivity!A29,budget!M:M)-Aktivity!M29</f>
        <v>#REF!</v>
      </c>
    </row>
    <row r="30" spans="1:17" x14ac:dyDescent="0.2">
      <c r="A30" t="s">
        <v>188</v>
      </c>
      <c r="B30" t="s">
        <v>222</v>
      </c>
      <c r="C30" s="45" t="e">
        <f ca="1">SUMIF(budget!#REF!,Aktivity!$A30,budget!#REF!)*Aktivity!C10</f>
        <v>#REF!</v>
      </c>
      <c r="D30" s="45" t="e">
        <f ca="1">SUMIF(budget!#REF!,Aktivity!$A30,budget!#REF!)*Aktivity!D10</f>
        <v>#REF!</v>
      </c>
      <c r="E30" s="45" t="e">
        <f ca="1">SUMIF(budget!#REF!,Aktivity!$A30,budget!#REF!)*Aktivity!E10</f>
        <v>#REF!</v>
      </c>
      <c r="F30" s="45" t="e">
        <f ca="1">SUMIF(budget!#REF!,Aktivity!$A30,budget!#REF!)*Aktivity!F10</f>
        <v>#REF!</v>
      </c>
      <c r="G30" s="45" t="e">
        <f ca="1">SUMIF(budget!#REF!,Aktivity!$A30,budget!#REF!)*Aktivity!G10</f>
        <v>#REF!</v>
      </c>
      <c r="H30" s="45" t="e">
        <f ca="1">SUMIF(budget!#REF!,Aktivity!$A30,budget!#REF!)*Aktivity!H10</f>
        <v>#REF!</v>
      </c>
      <c r="I30" s="45" t="e">
        <f ca="1">SUMIF(budget!#REF!,Aktivity!$A30,budget!#REF!)*Aktivity!I10</f>
        <v>#REF!</v>
      </c>
      <c r="J30" s="127"/>
      <c r="K30" s="45" t="e">
        <f t="shared" ca="1" si="0"/>
        <v>#REF!</v>
      </c>
      <c r="L30" s="45" t="e">
        <f t="shared" ca="1" si="1"/>
        <v>#REF!</v>
      </c>
      <c r="M30" s="45" t="e">
        <f t="shared" ca="1" si="2"/>
        <v>#REF!</v>
      </c>
      <c r="O30" s="45" t="e">
        <f ca="1">SUMIF(budget!#REF!,Aktivity!A30,budget!#REF!)-Aktivity!K30</f>
        <v>#REF!</v>
      </c>
      <c r="P30" s="45" t="e">
        <f ca="1">SUMIF(budget!#REF!,Aktivity!A30,budget!I:I)-Aktivity!L30</f>
        <v>#REF!</v>
      </c>
      <c r="Q30" s="45" t="e">
        <f ca="1">SUMIF(budget!#REF!,Aktivity!A30,budget!M:M)-Aktivity!M30</f>
        <v>#REF!</v>
      </c>
    </row>
    <row r="31" spans="1:17" x14ac:dyDescent="0.2">
      <c r="A31" t="s">
        <v>189</v>
      </c>
      <c r="B31" t="s">
        <v>223</v>
      </c>
      <c r="C31" s="45" t="e">
        <f ca="1">SUMIF(budget!#REF!,Aktivity!$A31,budget!#REF!)*Aktivity!C11</f>
        <v>#REF!</v>
      </c>
      <c r="D31" s="45" t="e">
        <f ca="1">SUMIF(budget!#REF!,Aktivity!$A31,budget!#REF!)*Aktivity!D11</f>
        <v>#REF!</v>
      </c>
      <c r="E31" s="45" t="e">
        <f ca="1">SUMIF(budget!#REF!,Aktivity!$A31,budget!#REF!)*Aktivity!E11</f>
        <v>#REF!</v>
      </c>
      <c r="F31" s="45" t="e">
        <f ca="1">SUMIF(budget!#REF!,Aktivity!$A31,budget!#REF!)*Aktivity!F11</f>
        <v>#REF!</v>
      </c>
      <c r="G31" s="45" t="e">
        <f ca="1">SUMIF(budget!#REF!,Aktivity!$A31,budget!#REF!)*Aktivity!G11</f>
        <v>#REF!</v>
      </c>
      <c r="H31" s="45" t="e">
        <f ca="1">SUMIF(budget!#REF!,Aktivity!$A31,budget!#REF!)*Aktivity!H11</f>
        <v>#REF!</v>
      </c>
      <c r="I31" s="45" t="e">
        <f ca="1">SUMIF(budget!#REF!,Aktivity!$A31,budget!#REF!)*Aktivity!I11</f>
        <v>#REF!</v>
      </c>
      <c r="J31" s="127"/>
      <c r="K31" s="45" t="e">
        <f t="shared" ca="1" si="0"/>
        <v>#REF!</v>
      </c>
      <c r="L31" s="45" t="e">
        <f t="shared" ca="1" si="1"/>
        <v>#REF!</v>
      </c>
      <c r="M31" s="45" t="e">
        <f t="shared" ca="1" si="2"/>
        <v>#REF!</v>
      </c>
      <c r="O31" s="45" t="e">
        <f ca="1">SUMIF(budget!#REF!,Aktivity!A31,budget!#REF!)-Aktivity!K31</f>
        <v>#REF!</v>
      </c>
      <c r="P31" s="45" t="e">
        <f ca="1">SUMIF(budget!#REF!,Aktivity!A31,budget!I:I)-Aktivity!L31</f>
        <v>#REF!</v>
      </c>
      <c r="Q31" s="45" t="e">
        <f ca="1">SUMIF(budget!#REF!,Aktivity!A31,budget!M:M)-Aktivity!M31</f>
        <v>#REF!</v>
      </c>
    </row>
    <row r="32" spans="1:17" x14ac:dyDescent="0.2">
      <c r="A32" t="s">
        <v>190</v>
      </c>
      <c r="B32" t="s">
        <v>224</v>
      </c>
      <c r="C32" s="45" t="e">
        <f ca="1">SUMIF(budget!#REF!,Aktivity!$A32,budget!#REF!)*Aktivity!C12</f>
        <v>#REF!</v>
      </c>
      <c r="D32" s="45" t="e">
        <f ca="1">SUMIF(budget!#REF!,Aktivity!$A32,budget!#REF!)*Aktivity!D12</f>
        <v>#REF!</v>
      </c>
      <c r="E32" s="45" t="e">
        <f ca="1">SUMIF(budget!#REF!,Aktivity!$A32,budget!#REF!)*Aktivity!E12</f>
        <v>#REF!</v>
      </c>
      <c r="F32" s="45" t="e">
        <f ca="1">SUMIF(budget!#REF!,Aktivity!$A32,budget!#REF!)*Aktivity!F12</f>
        <v>#REF!</v>
      </c>
      <c r="G32" s="45" t="e">
        <f ca="1">SUMIF(budget!#REF!,Aktivity!$A32,budget!#REF!)*Aktivity!G12</f>
        <v>#REF!</v>
      </c>
      <c r="H32" s="45" t="e">
        <f ca="1">SUMIF(budget!#REF!,Aktivity!$A32,budget!#REF!)*Aktivity!H12</f>
        <v>#REF!</v>
      </c>
      <c r="I32" s="45" t="e">
        <f ca="1">SUMIF(budget!#REF!,Aktivity!$A32,budget!#REF!)*Aktivity!I12</f>
        <v>#REF!</v>
      </c>
      <c r="J32" s="127"/>
      <c r="K32" s="45" t="e">
        <f t="shared" ca="1" si="0"/>
        <v>#REF!</v>
      </c>
      <c r="L32" s="45" t="e">
        <f t="shared" ca="1" si="1"/>
        <v>#REF!</v>
      </c>
      <c r="M32" s="45" t="e">
        <f t="shared" ca="1" si="2"/>
        <v>#REF!</v>
      </c>
      <c r="O32" s="45" t="e">
        <f ca="1">SUMIF(budget!#REF!,Aktivity!A32,budget!#REF!)-Aktivity!K32</f>
        <v>#REF!</v>
      </c>
      <c r="P32" s="45" t="e">
        <f ca="1">SUMIF(budget!#REF!,Aktivity!A32,budget!I:I)-Aktivity!L32</f>
        <v>#REF!</v>
      </c>
      <c r="Q32" s="45" t="e">
        <f ca="1">SUMIF(budget!#REF!,Aktivity!A32,budget!M:M)-Aktivity!M32</f>
        <v>#REF!</v>
      </c>
    </row>
    <row r="33" spans="1:17" x14ac:dyDescent="0.2">
      <c r="A33" t="s">
        <v>191</v>
      </c>
      <c r="B33" t="s">
        <v>225</v>
      </c>
      <c r="C33" s="45" t="e">
        <f ca="1">SUMIF(budget!#REF!,Aktivity!$A33,budget!#REF!)*Aktivity!C13</f>
        <v>#REF!</v>
      </c>
      <c r="D33" s="45" t="e">
        <f ca="1">SUMIF(budget!#REF!,Aktivity!$A33,budget!#REF!)*Aktivity!D13</f>
        <v>#REF!</v>
      </c>
      <c r="E33" s="45" t="e">
        <f ca="1">SUMIF(budget!#REF!,Aktivity!$A33,budget!#REF!)*Aktivity!E13</f>
        <v>#REF!</v>
      </c>
      <c r="F33" s="45" t="e">
        <f ca="1">SUMIF(budget!#REF!,Aktivity!$A33,budget!#REF!)*Aktivity!F13</f>
        <v>#REF!</v>
      </c>
      <c r="G33" s="45" t="e">
        <f ca="1">SUMIF(budget!#REF!,Aktivity!$A33,budget!#REF!)*Aktivity!G13</f>
        <v>#REF!</v>
      </c>
      <c r="H33" s="45" t="e">
        <f ca="1">SUMIF(budget!#REF!,Aktivity!$A33,budget!#REF!)*Aktivity!H13</f>
        <v>#REF!</v>
      </c>
      <c r="I33" s="45" t="e">
        <f ca="1">SUMIF(budget!#REF!,Aktivity!$A33,budget!#REF!)*Aktivity!I13</f>
        <v>#REF!</v>
      </c>
      <c r="J33" s="127"/>
      <c r="K33" s="45" t="e">
        <f t="shared" ca="1" si="0"/>
        <v>#REF!</v>
      </c>
      <c r="L33" s="45" t="e">
        <f t="shared" ca="1" si="1"/>
        <v>#REF!</v>
      </c>
      <c r="M33" s="45" t="e">
        <f t="shared" ca="1" si="2"/>
        <v>#REF!</v>
      </c>
      <c r="O33" s="45" t="e">
        <f ca="1">SUMIF(budget!#REF!,Aktivity!A33,budget!#REF!)-Aktivity!K33</f>
        <v>#REF!</v>
      </c>
      <c r="P33" s="45" t="e">
        <f ca="1">SUMIF(budget!#REF!,Aktivity!A33,budget!I:I)-Aktivity!L33</f>
        <v>#REF!</v>
      </c>
      <c r="Q33" s="45" t="e">
        <f ca="1">SUMIF(budget!#REF!,Aktivity!A33,budget!M:M)-Aktivity!M33</f>
        <v>#REF!</v>
      </c>
    </row>
    <row r="34" spans="1:17" x14ac:dyDescent="0.2">
      <c r="A34" t="s">
        <v>192</v>
      </c>
      <c r="B34" t="s">
        <v>226</v>
      </c>
      <c r="C34" s="45" t="e">
        <f ca="1">SUMIF(budget!#REF!,Aktivity!$A34,budget!#REF!)*Aktivity!C14</f>
        <v>#REF!</v>
      </c>
      <c r="D34" s="45" t="e">
        <f ca="1">SUMIF(budget!#REF!,Aktivity!$A34,budget!#REF!)*Aktivity!D14</f>
        <v>#REF!</v>
      </c>
      <c r="E34" s="45" t="e">
        <f ca="1">SUMIF(budget!#REF!,Aktivity!$A34,budget!#REF!)*Aktivity!E14</f>
        <v>#REF!</v>
      </c>
      <c r="F34" s="45" t="e">
        <f ca="1">SUMIF(budget!#REF!,Aktivity!$A34,budget!#REF!)*Aktivity!F14</f>
        <v>#REF!</v>
      </c>
      <c r="G34" s="45" t="e">
        <f ca="1">SUMIF(budget!#REF!,Aktivity!$A34,budget!#REF!)*Aktivity!G14</f>
        <v>#REF!</v>
      </c>
      <c r="H34" s="45" t="e">
        <f ca="1">SUMIF(budget!#REF!,Aktivity!$A34,budget!#REF!)*Aktivity!H14</f>
        <v>#REF!</v>
      </c>
      <c r="I34" s="45" t="e">
        <f ca="1">SUMIF(budget!#REF!,Aktivity!$A34,budget!#REF!)*Aktivity!I14</f>
        <v>#REF!</v>
      </c>
      <c r="J34" s="127"/>
      <c r="K34" s="45" t="e">
        <f t="shared" ca="1" si="0"/>
        <v>#REF!</v>
      </c>
      <c r="L34" s="45" t="e">
        <f t="shared" ca="1" si="1"/>
        <v>#REF!</v>
      </c>
      <c r="M34" s="45" t="e">
        <f t="shared" ca="1" si="2"/>
        <v>#REF!</v>
      </c>
      <c r="O34" s="45" t="e">
        <f ca="1">SUMIF(budget!#REF!,Aktivity!A34,budget!#REF!)-Aktivity!K34</f>
        <v>#REF!</v>
      </c>
      <c r="P34" s="45" t="e">
        <f ca="1">SUMIF(budget!#REF!,Aktivity!A34,budget!I:I)-Aktivity!L34</f>
        <v>#REF!</v>
      </c>
      <c r="Q34" s="45" t="e">
        <f ca="1">SUMIF(budget!#REF!,Aktivity!A34,budget!M:M)-Aktivity!M34</f>
        <v>#REF!</v>
      </c>
    </row>
    <row r="35" spans="1:17" x14ac:dyDescent="0.2">
      <c r="A35" t="s">
        <v>193</v>
      </c>
      <c r="B35" t="s">
        <v>227</v>
      </c>
      <c r="C35" s="45" t="e">
        <f ca="1">SUMIF(budget!#REF!,Aktivity!$A35,budget!#REF!)*Aktivity!C15</f>
        <v>#REF!</v>
      </c>
      <c r="D35" s="45" t="e">
        <f ca="1">SUMIF(budget!#REF!,Aktivity!$A35,budget!#REF!)*Aktivity!D15</f>
        <v>#REF!</v>
      </c>
      <c r="E35" s="45" t="e">
        <f ca="1">SUMIF(budget!#REF!,Aktivity!$A35,budget!#REF!)*Aktivity!E15</f>
        <v>#REF!</v>
      </c>
      <c r="F35" s="45" t="e">
        <f ca="1">SUMIF(budget!#REF!,Aktivity!$A35,budget!#REF!)*Aktivity!F15</f>
        <v>#REF!</v>
      </c>
      <c r="G35" s="45" t="e">
        <f ca="1">SUMIF(budget!#REF!,Aktivity!$A35,budget!#REF!)*Aktivity!G15</f>
        <v>#REF!</v>
      </c>
      <c r="H35" s="45" t="e">
        <f ca="1">SUMIF(budget!#REF!,Aktivity!$A35,budget!#REF!)*Aktivity!H15</f>
        <v>#REF!</v>
      </c>
      <c r="I35" s="45" t="e">
        <f ca="1">SUMIF(budget!#REF!,Aktivity!$A35,budget!#REF!)*Aktivity!I15</f>
        <v>#REF!</v>
      </c>
      <c r="J35" s="127"/>
      <c r="K35" s="45" t="e">
        <f t="shared" ca="1" si="0"/>
        <v>#REF!</v>
      </c>
      <c r="L35" s="45" t="e">
        <f t="shared" ca="1" si="1"/>
        <v>#REF!</v>
      </c>
      <c r="M35" s="45" t="e">
        <f t="shared" ca="1" si="2"/>
        <v>#REF!</v>
      </c>
      <c r="O35" s="45" t="e">
        <f ca="1">SUMIF(budget!#REF!,Aktivity!A35,budget!#REF!)-Aktivity!K35</f>
        <v>#REF!</v>
      </c>
      <c r="P35" s="45" t="e">
        <f ca="1">SUMIF(budget!#REF!,Aktivity!A35,budget!I:I)-Aktivity!L35</f>
        <v>#REF!</v>
      </c>
      <c r="Q35" s="45" t="e">
        <f ca="1">SUMIF(budget!#REF!,Aktivity!A35,budget!M:M)-Aktivity!M35</f>
        <v>#REF!</v>
      </c>
    </row>
    <row r="36" spans="1:17" x14ac:dyDescent="0.2">
      <c r="A36" t="s">
        <v>194</v>
      </c>
      <c r="B36" t="s">
        <v>228</v>
      </c>
      <c r="C36" s="45" t="e">
        <f ca="1">SUMIF(budget!#REF!,Aktivity!$A36,budget!#REF!)*Aktivity!C16</f>
        <v>#REF!</v>
      </c>
      <c r="D36" s="45" t="e">
        <f ca="1">SUMIF(budget!#REF!,Aktivity!$A36,budget!#REF!)*Aktivity!D16</f>
        <v>#REF!</v>
      </c>
      <c r="E36" s="45" t="e">
        <f ca="1">SUMIF(budget!#REF!,Aktivity!$A36,budget!#REF!)*Aktivity!E16</f>
        <v>#REF!</v>
      </c>
      <c r="F36" s="45" t="e">
        <f ca="1">SUMIF(budget!#REF!,Aktivity!$A36,budget!#REF!)*Aktivity!F16</f>
        <v>#REF!</v>
      </c>
      <c r="G36" s="45" t="e">
        <f ca="1">SUMIF(budget!#REF!,Aktivity!$A36,budget!#REF!)*Aktivity!G16</f>
        <v>#REF!</v>
      </c>
      <c r="H36" s="45" t="e">
        <f ca="1">SUMIF(budget!#REF!,Aktivity!$A36,budget!#REF!)*Aktivity!H16</f>
        <v>#REF!</v>
      </c>
      <c r="I36" s="45" t="e">
        <f ca="1">SUMIF(budget!#REF!,Aktivity!$A36,budget!#REF!)*Aktivity!I16</f>
        <v>#REF!</v>
      </c>
      <c r="J36" s="127"/>
      <c r="K36" s="45" t="e">
        <f t="shared" ca="1" si="0"/>
        <v>#REF!</v>
      </c>
      <c r="L36" s="45" t="e">
        <f t="shared" ca="1" si="1"/>
        <v>#REF!</v>
      </c>
      <c r="M36" s="45" t="e">
        <f t="shared" ca="1" si="2"/>
        <v>#REF!</v>
      </c>
      <c r="O36" s="45" t="e">
        <f ca="1">SUMIF(budget!#REF!,Aktivity!A36,budget!#REF!)-Aktivity!K36</f>
        <v>#REF!</v>
      </c>
      <c r="P36" s="45" t="e">
        <f ca="1">SUMIF(budget!#REF!,Aktivity!A36,budget!I:I)-Aktivity!L36</f>
        <v>#REF!</v>
      </c>
      <c r="Q36" s="45" t="e">
        <f ca="1">SUMIF(budget!#REF!,Aktivity!A36,budget!M:M)-Aktivity!M36</f>
        <v>#REF!</v>
      </c>
    </row>
    <row r="37" spans="1:17" x14ac:dyDescent="0.2">
      <c r="A37" t="s">
        <v>195</v>
      </c>
      <c r="B37" t="s">
        <v>229</v>
      </c>
      <c r="C37" s="45" t="e">
        <f ca="1">SUMIF(budget!#REF!,Aktivity!$A37,budget!#REF!)*Aktivity!C17</f>
        <v>#REF!</v>
      </c>
      <c r="D37" s="45" t="e">
        <f ca="1">SUMIF(budget!#REF!,Aktivity!$A37,budget!#REF!)*Aktivity!D17</f>
        <v>#REF!</v>
      </c>
      <c r="E37" s="45" t="e">
        <f ca="1">SUMIF(budget!#REF!,Aktivity!$A37,budget!#REF!)*Aktivity!E17</f>
        <v>#REF!</v>
      </c>
      <c r="F37" s="45" t="e">
        <f ca="1">SUMIF(budget!#REF!,Aktivity!$A37,budget!#REF!)*Aktivity!F17</f>
        <v>#REF!</v>
      </c>
      <c r="G37" s="45" t="e">
        <f ca="1">SUMIF(budget!#REF!,Aktivity!$A37,budget!#REF!)*Aktivity!G17</f>
        <v>#REF!</v>
      </c>
      <c r="H37" s="45" t="e">
        <f ca="1">SUMIF(budget!#REF!,Aktivity!$A37,budget!#REF!)*Aktivity!H17</f>
        <v>#REF!</v>
      </c>
      <c r="I37" s="45" t="e">
        <f ca="1">SUMIF(budget!#REF!,Aktivity!$A37,budget!#REF!)*Aktivity!I17</f>
        <v>#REF!</v>
      </c>
      <c r="J37" s="127"/>
      <c r="K37" s="45" t="e">
        <f t="shared" ca="1" si="0"/>
        <v>#REF!</v>
      </c>
      <c r="L37" s="45" t="e">
        <f t="shared" ca="1" si="1"/>
        <v>#REF!</v>
      </c>
      <c r="M37" s="45" t="e">
        <f t="shared" ca="1" si="2"/>
        <v>#REF!</v>
      </c>
      <c r="O37" s="45" t="e">
        <f ca="1">SUMIF(budget!#REF!,Aktivity!A37,budget!#REF!)-Aktivity!K37</f>
        <v>#REF!</v>
      </c>
      <c r="P37" s="45" t="e">
        <f ca="1">SUMIF(budget!#REF!,Aktivity!A37,budget!I:I)-Aktivity!L37</f>
        <v>#REF!</v>
      </c>
      <c r="Q37" s="45" t="e">
        <f ca="1">SUMIF(budget!#REF!,Aktivity!A37,budget!M:M)-Aktivity!M37</f>
        <v>#REF!</v>
      </c>
    </row>
    <row r="38" spans="1:17" x14ac:dyDescent="0.2">
      <c r="A38" t="s">
        <v>196</v>
      </c>
      <c r="B38" t="s">
        <v>230</v>
      </c>
      <c r="C38" s="45" t="e">
        <f ca="1">SUMIF(budget!#REF!,Aktivity!$A38,budget!#REF!)*Aktivity!C18</f>
        <v>#REF!</v>
      </c>
      <c r="D38" s="45" t="e">
        <f ca="1">SUMIF(budget!#REF!,Aktivity!$A38,budget!#REF!)*Aktivity!D18</f>
        <v>#REF!</v>
      </c>
      <c r="E38" s="45" t="e">
        <f ca="1">SUMIF(budget!#REF!,Aktivity!$A38,budget!#REF!)*Aktivity!E18</f>
        <v>#REF!</v>
      </c>
      <c r="F38" s="45" t="e">
        <f ca="1">SUMIF(budget!#REF!,Aktivity!$A38,budget!#REF!)*Aktivity!F18</f>
        <v>#REF!</v>
      </c>
      <c r="G38" s="45" t="e">
        <f ca="1">SUMIF(budget!#REF!,Aktivity!$A38,budget!#REF!)*Aktivity!G18</f>
        <v>#REF!</v>
      </c>
      <c r="H38" s="45" t="e">
        <f ca="1">SUMIF(budget!#REF!,Aktivity!$A38,budget!#REF!)*Aktivity!H18</f>
        <v>#REF!</v>
      </c>
      <c r="I38" s="45" t="e">
        <f ca="1">SUMIF(budget!#REF!,Aktivity!$A38,budget!#REF!)*Aktivity!I18</f>
        <v>#REF!</v>
      </c>
      <c r="J38" s="127"/>
      <c r="K38" s="45" t="e">
        <f t="shared" ca="1" si="0"/>
        <v>#REF!</v>
      </c>
      <c r="L38" s="45" t="e">
        <f t="shared" ca="1" si="1"/>
        <v>#REF!</v>
      </c>
      <c r="M38" s="45" t="e">
        <f t="shared" ca="1" si="2"/>
        <v>#REF!</v>
      </c>
      <c r="O38" s="45" t="e">
        <f ca="1">SUMIF(budget!#REF!,Aktivity!A38,budget!#REF!)-Aktivity!K38</f>
        <v>#REF!</v>
      </c>
      <c r="P38" s="45" t="e">
        <f ca="1">SUMIF(budget!#REF!,Aktivity!A38,budget!I:I)-Aktivity!L38</f>
        <v>#REF!</v>
      </c>
      <c r="Q38" s="45" t="e">
        <f ca="1">SUMIF(budget!#REF!,Aktivity!A38,budget!M:M)-Aktivity!M38</f>
        <v>#REF!</v>
      </c>
    </row>
    <row r="39" spans="1:17" x14ac:dyDescent="0.2">
      <c r="A39" s="47" t="s">
        <v>231</v>
      </c>
      <c r="B39" s="47" t="s">
        <v>231</v>
      </c>
      <c r="C39" s="45" t="e">
        <f>SUMIF(budget!#REF!,Aktivity!$A39,budget!#REF!)*Aktivity!C19</f>
        <v>#REF!</v>
      </c>
      <c r="D39" s="45" t="e">
        <f>SUMIF(budget!#REF!,Aktivity!$A39,budget!#REF!)*Aktivity!D19</f>
        <v>#REF!</v>
      </c>
      <c r="E39" s="45" t="e">
        <f>SUMIF(budget!#REF!,Aktivity!$A39,budget!#REF!)*Aktivity!E19</f>
        <v>#REF!</v>
      </c>
      <c r="F39" s="45" t="e">
        <f>SUMIF(budget!#REF!,Aktivity!$A39,budget!#REF!)*Aktivity!F19</f>
        <v>#REF!</v>
      </c>
      <c r="G39" s="45" t="e">
        <f>SUMIF(budget!#REF!,Aktivity!$A39,budget!#REF!)*Aktivity!G19</f>
        <v>#REF!</v>
      </c>
      <c r="H39" s="45" t="e">
        <f>SUMIF(budget!#REF!,Aktivity!$A39,budget!#REF!)*Aktivity!H19</f>
        <v>#REF!</v>
      </c>
      <c r="I39" s="45" t="e">
        <f>SUMIF(budget!#REF!,Aktivity!$A39,budget!#REF!)*Aktivity!I19</f>
        <v>#REF!</v>
      </c>
      <c r="K39" s="45" t="e">
        <f t="shared" si="0"/>
        <v>#REF!</v>
      </c>
      <c r="L39" s="45" t="e">
        <f t="shared" si="1"/>
        <v>#REF!</v>
      </c>
      <c r="M39" s="45" t="e">
        <f t="shared" si="2"/>
        <v>#REF!</v>
      </c>
      <c r="O39" s="45" t="e">
        <f>SUMIF(budget!#REF!,Aktivity!A39,budget!#REF!)-Aktivity!K39</f>
        <v>#REF!</v>
      </c>
      <c r="P39" s="45" t="e">
        <f>SUMIF(budget!#REF!,Aktivity!A39,budget!I:I)-Aktivity!L39</f>
        <v>#REF!</v>
      </c>
      <c r="Q39" s="45" t="e">
        <f>SUMIF(budget!#REF!,Aktivity!A39,budget!M:M)-Aktivity!M39</f>
        <v>#REF!</v>
      </c>
    </row>
    <row r="40" spans="1:17" x14ac:dyDescent="0.2">
      <c r="B40" s="130" t="s">
        <v>234</v>
      </c>
      <c r="C40" s="131" t="e">
        <f t="shared" ref="C40:I40" ca="1" si="3">SUM(C22:C39)</f>
        <v>#REF!</v>
      </c>
      <c r="D40" s="131" t="e">
        <f t="shared" ca="1" si="3"/>
        <v>#REF!</v>
      </c>
      <c r="E40" s="131" t="e">
        <f t="shared" ca="1" si="3"/>
        <v>#REF!</v>
      </c>
      <c r="F40" s="131" t="e">
        <f t="shared" ca="1" si="3"/>
        <v>#REF!</v>
      </c>
      <c r="G40" s="131" t="e">
        <f t="shared" ca="1" si="3"/>
        <v>#REF!</v>
      </c>
      <c r="H40" s="131" t="e">
        <f t="shared" ca="1" si="3"/>
        <v>#REF!</v>
      </c>
      <c r="I40" s="131" t="e">
        <f t="shared" ca="1" si="3"/>
        <v>#REF!</v>
      </c>
      <c r="J40" s="45"/>
    </row>
    <row r="41" spans="1:17" x14ac:dyDescent="0.2">
      <c r="C41" s="45"/>
      <c r="D41" s="45"/>
      <c r="E41" s="45"/>
      <c r="F41" s="45"/>
      <c r="G41" s="45"/>
      <c r="H41" s="45"/>
      <c r="I41" s="45"/>
      <c r="J41" s="45"/>
    </row>
    <row r="42" spans="1:17" x14ac:dyDescent="0.2">
      <c r="B42" s="128" t="s">
        <v>232</v>
      </c>
      <c r="C42" s="129" t="e">
        <f ca="1">C40</f>
        <v>#REF!</v>
      </c>
      <c r="D42" s="314" t="e">
        <f ca="1">D40+E40</f>
        <v>#REF!</v>
      </c>
      <c r="E42" s="315"/>
      <c r="F42" s="314" t="e">
        <f ca="1">F40+G40</f>
        <v>#REF!</v>
      </c>
      <c r="G42" s="315"/>
      <c r="H42" s="314" t="e">
        <f ca="1">H40+I40</f>
        <v>#REF!</v>
      </c>
      <c r="I42" s="315"/>
      <c r="J42" s="45"/>
    </row>
    <row r="43" spans="1:17" x14ac:dyDescent="0.2">
      <c r="K43" t="s">
        <v>234</v>
      </c>
    </row>
    <row r="44" spans="1:17" x14ac:dyDescent="0.2">
      <c r="B44" t="s">
        <v>236</v>
      </c>
      <c r="C44" s="45">
        <v>6000000</v>
      </c>
      <c r="D44" s="45">
        <v>8500000</v>
      </c>
      <c r="E44" s="45"/>
      <c r="F44" s="45">
        <v>6000000</v>
      </c>
      <c r="H44" s="45">
        <v>1500000</v>
      </c>
      <c r="I44" s="45"/>
      <c r="J44" s="45"/>
      <c r="K44" s="45">
        <v>22000000</v>
      </c>
    </row>
    <row r="45" spans="1:17" x14ac:dyDescent="0.2">
      <c r="B45" t="s">
        <v>237</v>
      </c>
      <c r="C45" s="45" t="e">
        <f>budget!#REF!</f>
        <v>#REF!</v>
      </c>
      <c r="D45" s="45" t="e">
        <f>budget!#REF!</f>
        <v>#REF!</v>
      </c>
      <c r="E45" s="45"/>
      <c r="F45" s="45" t="e">
        <f>budget!#REF!</f>
        <v>#REF!</v>
      </c>
      <c r="H45" t="e">
        <f>budget!#REF!</f>
        <v>#REF!</v>
      </c>
      <c r="I45" s="45"/>
      <c r="J45" s="45"/>
      <c r="K45" s="45" t="e">
        <f>SUM(C45:G45)</f>
        <v>#REF!</v>
      </c>
    </row>
    <row r="46" spans="1:17" x14ac:dyDescent="0.2">
      <c r="B46" t="s">
        <v>235</v>
      </c>
      <c r="C46" s="45">
        <v>8000000</v>
      </c>
      <c r="D46" s="45">
        <v>9500000</v>
      </c>
      <c r="E46" s="45"/>
      <c r="F46" s="45">
        <v>7000000</v>
      </c>
      <c r="I46" s="45"/>
      <c r="J46" s="45"/>
      <c r="K46" s="45">
        <f>SUM(C46:G46)</f>
        <v>24500000</v>
      </c>
    </row>
    <row r="49" spans="3:6" x14ac:dyDescent="0.2">
      <c r="C49" s="45"/>
      <c r="D49" s="45"/>
      <c r="F49" s="45"/>
    </row>
  </sheetData>
  <mergeCells count="3">
    <mergeCell ref="D42:E42"/>
    <mergeCell ref="F42:G42"/>
    <mergeCell ref="H42:I42"/>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zoomScale="70" zoomScaleNormal="70" workbookViewId="0">
      <pane xSplit="2" ySplit="4" topLeftCell="C5" activePane="bottomRight" state="frozen"/>
      <selection pane="topRight" activeCell="C1" sqref="C1"/>
      <selection pane="bottomLeft" activeCell="A5" sqref="A5"/>
      <selection pane="bottomRight" activeCell="O9" sqref="O9:P9"/>
    </sheetView>
  </sheetViews>
  <sheetFormatPr defaultRowHeight="12.75" x14ac:dyDescent="0.2"/>
  <cols>
    <col min="2" max="2" width="47.7109375" style="123" customWidth="1"/>
    <col min="3" max="5" width="9.7109375" bestFit="1" customWidth="1"/>
    <col min="6" max="29" width="8.7109375" customWidth="1"/>
  </cols>
  <sheetData>
    <row r="1" spans="1:41" ht="39" customHeight="1" thickBot="1" x14ac:dyDescent="0.3">
      <c r="C1" s="322">
        <v>2014</v>
      </c>
      <c r="D1" s="323"/>
      <c r="E1" s="324"/>
      <c r="F1" s="322">
        <v>2015</v>
      </c>
      <c r="G1" s="323"/>
      <c r="H1" s="323"/>
      <c r="I1" s="323"/>
      <c r="J1" s="323"/>
      <c r="K1" s="323"/>
      <c r="L1" s="323"/>
      <c r="M1" s="323"/>
      <c r="N1" s="323"/>
      <c r="O1" s="323"/>
      <c r="P1" s="323"/>
      <c r="Q1" s="324"/>
      <c r="R1" s="322">
        <v>2016</v>
      </c>
      <c r="S1" s="323"/>
      <c r="T1" s="323"/>
      <c r="U1" s="323"/>
      <c r="V1" s="323"/>
      <c r="W1" s="323"/>
      <c r="X1" s="323"/>
      <c r="Y1" s="323"/>
      <c r="Z1" s="323"/>
      <c r="AA1" s="323"/>
      <c r="AB1" s="323"/>
      <c r="AC1" s="324"/>
      <c r="AD1" s="322">
        <v>2017</v>
      </c>
      <c r="AE1" s="323"/>
      <c r="AF1" s="323"/>
      <c r="AG1" s="323"/>
      <c r="AH1" s="323"/>
      <c r="AI1" s="323"/>
      <c r="AJ1" s="323"/>
      <c r="AK1" s="323"/>
      <c r="AL1" s="323"/>
      <c r="AM1" s="323"/>
      <c r="AN1" s="323"/>
      <c r="AO1" s="324"/>
    </row>
    <row r="2" spans="1:41" ht="17.25" thickTop="1" thickBot="1" x14ac:dyDescent="0.25">
      <c r="A2" s="47" t="s">
        <v>183</v>
      </c>
      <c r="B2" s="117" t="s">
        <v>158</v>
      </c>
      <c r="C2" s="153" t="s">
        <v>144</v>
      </c>
      <c r="D2" s="153" t="s">
        <v>144</v>
      </c>
      <c r="E2" s="154" t="s">
        <v>144</v>
      </c>
      <c r="F2" s="155" t="s">
        <v>148</v>
      </c>
      <c r="G2" s="156" t="s">
        <v>148</v>
      </c>
      <c r="H2" s="156" t="s">
        <v>148</v>
      </c>
      <c r="I2" s="156" t="s">
        <v>148</v>
      </c>
      <c r="J2" s="156" t="s">
        <v>148</v>
      </c>
      <c r="K2" s="156" t="s">
        <v>148</v>
      </c>
      <c r="L2" s="156" t="s">
        <v>150</v>
      </c>
      <c r="M2" s="156" t="s">
        <v>150</v>
      </c>
      <c r="N2" s="156" t="s">
        <v>150</v>
      </c>
      <c r="O2" s="156" t="s">
        <v>150</v>
      </c>
      <c r="P2" s="156" t="s">
        <v>150</v>
      </c>
      <c r="Q2" s="157" t="s">
        <v>150</v>
      </c>
      <c r="R2" s="155" t="s">
        <v>153</v>
      </c>
      <c r="S2" s="156" t="s">
        <v>153</v>
      </c>
      <c r="T2" s="156" t="s">
        <v>153</v>
      </c>
      <c r="U2" s="156" t="s">
        <v>153</v>
      </c>
      <c r="V2" s="156" t="s">
        <v>153</v>
      </c>
      <c r="W2" s="156" t="s">
        <v>153</v>
      </c>
      <c r="X2" s="156" t="s">
        <v>155</v>
      </c>
      <c r="Y2" s="156" t="s">
        <v>155</v>
      </c>
      <c r="Z2" s="156" t="s">
        <v>155</v>
      </c>
      <c r="AA2" s="156" t="s">
        <v>155</v>
      </c>
      <c r="AB2" s="156" t="s">
        <v>155</v>
      </c>
      <c r="AC2" s="156" t="s">
        <v>155</v>
      </c>
      <c r="AD2" s="158" t="s">
        <v>348</v>
      </c>
      <c r="AE2" s="158" t="s">
        <v>348</v>
      </c>
      <c r="AF2" s="158" t="s">
        <v>348</v>
      </c>
      <c r="AG2" s="158" t="s">
        <v>348</v>
      </c>
      <c r="AH2" s="158" t="s">
        <v>348</v>
      </c>
      <c r="AI2" s="158" t="s">
        <v>348</v>
      </c>
      <c r="AJ2" s="158" t="s">
        <v>349</v>
      </c>
      <c r="AK2" s="158" t="s">
        <v>349</v>
      </c>
      <c r="AL2" s="158" t="s">
        <v>349</v>
      </c>
      <c r="AM2" s="158" t="s">
        <v>349</v>
      </c>
      <c r="AN2" s="158" t="s">
        <v>349</v>
      </c>
    </row>
    <row r="3" spans="1:41" ht="15.75" x14ac:dyDescent="0.2">
      <c r="B3" s="118" t="s">
        <v>159</v>
      </c>
      <c r="C3" s="316">
        <v>10</v>
      </c>
      <c r="D3" s="316">
        <v>11</v>
      </c>
      <c r="E3" s="318">
        <v>12</v>
      </c>
      <c r="F3" s="316">
        <v>1</v>
      </c>
      <c r="G3" s="316">
        <v>2</v>
      </c>
      <c r="H3" s="316">
        <v>3</v>
      </c>
      <c r="I3" s="316">
        <v>4</v>
      </c>
      <c r="J3" s="316">
        <v>5</v>
      </c>
      <c r="K3" s="318">
        <v>6</v>
      </c>
      <c r="L3" s="320">
        <v>7</v>
      </c>
      <c r="M3" s="316">
        <v>8</v>
      </c>
      <c r="N3" s="316">
        <v>9</v>
      </c>
      <c r="O3" s="316">
        <v>10</v>
      </c>
      <c r="P3" s="316">
        <v>11</v>
      </c>
      <c r="Q3" s="318">
        <v>12</v>
      </c>
      <c r="R3" s="316">
        <v>1</v>
      </c>
      <c r="S3" s="316">
        <v>2</v>
      </c>
      <c r="T3" s="316">
        <v>3</v>
      </c>
      <c r="U3" s="316">
        <v>4</v>
      </c>
      <c r="V3" s="316">
        <v>5</v>
      </c>
      <c r="W3" s="318">
        <v>6</v>
      </c>
      <c r="X3" s="320">
        <v>7</v>
      </c>
      <c r="Y3" s="316">
        <v>8</v>
      </c>
      <c r="Z3" s="316">
        <v>9</v>
      </c>
      <c r="AA3" s="316">
        <v>10</v>
      </c>
      <c r="AB3" s="316">
        <v>11</v>
      </c>
      <c r="AC3" s="318">
        <v>12</v>
      </c>
      <c r="AD3" s="316">
        <v>1</v>
      </c>
      <c r="AE3" s="316">
        <v>2</v>
      </c>
      <c r="AF3" s="316">
        <v>3</v>
      </c>
      <c r="AG3" s="316">
        <v>4</v>
      </c>
      <c r="AH3" s="316">
        <v>5</v>
      </c>
      <c r="AI3" s="318">
        <v>6</v>
      </c>
      <c r="AJ3" s="320">
        <v>7</v>
      </c>
      <c r="AK3" s="316">
        <v>8</v>
      </c>
      <c r="AL3" s="316">
        <v>9</v>
      </c>
      <c r="AM3" s="316">
        <v>10</v>
      </c>
      <c r="AN3" s="316">
        <v>11</v>
      </c>
      <c r="AO3" s="318">
        <v>12</v>
      </c>
    </row>
    <row r="4" spans="1:41" ht="16.5" thickBot="1" x14ac:dyDescent="0.25">
      <c r="B4" s="119" t="s">
        <v>160</v>
      </c>
      <c r="C4" s="317"/>
      <c r="D4" s="317"/>
      <c r="E4" s="319"/>
      <c r="F4" s="317"/>
      <c r="G4" s="317"/>
      <c r="H4" s="317"/>
      <c r="I4" s="317"/>
      <c r="J4" s="317"/>
      <c r="K4" s="319"/>
      <c r="L4" s="321"/>
      <c r="M4" s="317"/>
      <c r="N4" s="317"/>
      <c r="O4" s="317"/>
      <c r="P4" s="317"/>
      <c r="Q4" s="319"/>
      <c r="R4" s="317"/>
      <c r="S4" s="317"/>
      <c r="T4" s="317"/>
      <c r="U4" s="317"/>
      <c r="V4" s="317"/>
      <c r="W4" s="319"/>
      <c r="X4" s="321"/>
      <c r="Y4" s="317"/>
      <c r="Z4" s="317"/>
      <c r="AA4" s="317"/>
      <c r="AB4" s="317"/>
      <c r="AC4" s="319"/>
      <c r="AD4" s="317"/>
      <c r="AE4" s="317"/>
      <c r="AF4" s="317"/>
      <c r="AG4" s="317"/>
      <c r="AH4" s="317"/>
      <c r="AI4" s="319"/>
      <c r="AJ4" s="321"/>
      <c r="AK4" s="317"/>
      <c r="AL4" s="317"/>
      <c r="AM4" s="317"/>
      <c r="AN4" s="317"/>
      <c r="AO4" s="319"/>
    </row>
    <row r="5" spans="1:41" ht="17.25" thickTop="1" thickBot="1" x14ac:dyDescent="0.25">
      <c r="B5" s="120" t="s">
        <v>161</v>
      </c>
      <c r="C5" s="112">
        <v>1</v>
      </c>
      <c r="D5" s="112">
        <v>1</v>
      </c>
      <c r="E5" s="113">
        <v>1</v>
      </c>
      <c r="F5" s="112">
        <v>1</v>
      </c>
      <c r="G5" s="112">
        <v>1</v>
      </c>
      <c r="H5" s="112">
        <v>1</v>
      </c>
      <c r="I5" s="112">
        <v>1</v>
      </c>
      <c r="J5" s="112">
        <v>1</v>
      </c>
      <c r="K5" s="113">
        <v>1</v>
      </c>
      <c r="L5" s="112">
        <v>1</v>
      </c>
      <c r="M5" s="112">
        <v>1</v>
      </c>
      <c r="N5" s="112">
        <v>1</v>
      </c>
      <c r="O5" s="112">
        <v>1</v>
      </c>
      <c r="P5" s="112">
        <v>1</v>
      </c>
      <c r="Q5" s="113">
        <v>1</v>
      </c>
      <c r="R5" s="112">
        <v>1</v>
      </c>
      <c r="S5" s="112">
        <v>1</v>
      </c>
      <c r="T5" s="112">
        <v>1</v>
      </c>
      <c r="U5" s="112">
        <v>1</v>
      </c>
      <c r="V5" s="112">
        <v>1</v>
      </c>
      <c r="W5" s="113">
        <v>1</v>
      </c>
      <c r="X5" s="112">
        <v>1</v>
      </c>
      <c r="Y5" s="112">
        <v>1</v>
      </c>
      <c r="Z5" s="112">
        <v>1</v>
      </c>
      <c r="AA5" s="112">
        <v>1</v>
      </c>
      <c r="AB5" s="112">
        <v>1</v>
      </c>
      <c r="AC5" s="112">
        <v>1</v>
      </c>
      <c r="AD5" s="112">
        <v>1</v>
      </c>
      <c r="AE5" s="112">
        <v>1</v>
      </c>
      <c r="AF5" s="112">
        <v>1</v>
      </c>
      <c r="AG5" s="112">
        <v>1</v>
      </c>
      <c r="AH5" s="112">
        <v>1</v>
      </c>
      <c r="AI5" s="112">
        <v>1</v>
      </c>
      <c r="AJ5" s="112">
        <v>1</v>
      </c>
      <c r="AK5" s="112">
        <v>1</v>
      </c>
      <c r="AL5" s="112">
        <v>1</v>
      </c>
      <c r="AM5" s="112">
        <v>1</v>
      </c>
      <c r="AN5" s="112">
        <v>1</v>
      </c>
      <c r="AO5" s="112">
        <v>1</v>
      </c>
    </row>
    <row r="6" spans="1:41" ht="48" thickBot="1" x14ac:dyDescent="0.25">
      <c r="B6" s="121" t="s">
        <v>184</v>
      </c>
      <c r="C6" s="114"/>
      <c r="D6" s="114"/>
      <c r="E6" s="115"/>
      <c r="F6" s="114"/>
      <c r="G6" s="114"/>
      <c r="H6" s="114"/>
      <c r="I6" s="114"/>
      <c r="J6" s="114"/>
      <c r="K6" s="115"/>
      <c r="L6" s="114"/>
      <c r="M6" s="114"/>
      <c r="N6" s="114"/>
      <c r="O6" s="114"/>
      <c r="P6" s="114"/>
      <c r="Q6" s="115"/>
      <c r="R6" s="114"/>
      <c r="S6" s="114"/>
      <c r="T6" s="114"/>
      <c r="U6" s="114"/>
      <c r="V6" s="114"/>
      <c r="W6" s="115"/>
      <c r="X6" s="114"/>
      <c r="Y6" s="114"/>
      <c r="Z6" s="114"/>
      <c r="AA6" s="114"/>
      <c r="AB6" s="114"/>
      <c r="AC6" s="152"/>
      <c r="AD6" s="152"/>
      <c r="AE6" s="152"/>
      <c r="AF6" s="152"/>
      <c r="AG6" s="152"/>
      <c r="AH6" s="152"/>
      <c r="AI6" s="152"/>
      <c r="AJ6" s="152"/>
      <c r="AK6" s="152"/>
      <c r="AL6" s="152"/>
      <c r="AM6" s="152"/>
      <c r="AN6" s="152"/>
      <c r="AO6" s="116"/>
    </row>
    <row r="7" spans="1:41" ht="63.75" thickBot="1" x14ac:dyDescent="0.25">
      <c r="B7" s="120" t="s">
        <v>162</v>
      </c>
      <c r="C7" s="114"/>
      <c r="D7" s="114"/>
      <c r="E7" s="115"/>
      <c r="F7" s="114"/>
      <c r="G7" s="114"/>
      <c r="H7" s="114"/>
      <c r="I7" s="114"/>
      <c r="J7" s="114"/>
      <c r="K7" s="115"/>
      <c r="L7" s="114"/>
      <c r="M7" s="114"/>
      <c r="N7" s="114"/>
      <c r="O7" s="114"/>
      <c r="P7" s="114"/>
      <c r="Q7" s="115"/>
      <c r="R7" s="114"/>
      <c r="S7" s="114"/>
      <c r="T7" s="114"/>
      <c r="U7" s="114"/>
      <c r="V7" s="114"/>
      <c r="W7" s="115"/>
      <c r="X7" s="114"/>
      <c r="Y7" s="114"/>
      <c r="Z7" s="114"/>
      <c r="AA7" s="114"/>
      <c r="AB7" s="114"/>
      <c r="AC7" s="152"/>
      <c r="AD7" s="152"/>
      <c r="AE7" s="152"/>
      <c r="AF7" s="152"/>
      <c r="AG7" s="152"/>
      <c r="AH7" s="152"/>
      <c r="AI7" s="152"/>
      <c r="AJ7" s="152"/>
      <c r="AK7" s="152"/>
      <c r="AL7" s="152"/>
      <c r="AM7" s="152"/>
      <c r="AN7" s="152"/>
      <c r="AO7" s="116"/>
    </row>
    <row r="8" spans="1:41" ht="32.25" thickBot="1" x14ac:dyDescent="0.25">
      <c r="A8" t="s">
        <v>122</v>
      </c>
      <c r="B8" s="122" t="s">
        <v>163</v>
      </c>
      <c r="C8" s="151"/>
      <c r="D8" s="151"/>
      <c r="E8" s="115">
        <v>1</v>
      </c>
      <c r="F8" s="149">
        <v>1</v>
      </c>
      <c r="G8" s="149">
        <v>1</v>
      </c>
      <c r="H8" s="149">
        <v>1</v>
      </c>
      <c r="I8" s="149">
        <v>1</v>
      </c>
      <c r="J8" s="149">
        <v>1</v>
      </c>
      <c r="K8" s="150"/>
      <c r="L8" s="114">
        <v>1</v>
      </c>
      <c r="M8" s="114">
        <v>1</v>
      </c>
      <c r="N8" s="114"/>
      <c r="O8" s="114"/>
      <c r="P8" s="114"/>
      <c r="Q8" s="115"/>
      <c r="R8" s="114"/>
      <c r="S8" s="114"/>
      <c r="T8" s="114"/>
      <c r="U8" s="114"/>
      <c r="V8" s="114">
        <v>1</v>
      </c>
      <c r="W8" s="115">
        <v>1</v>
      </c>
      <c r="X8" s="114"/>
      <c r="Y8" s="114"/>
      <c r="Z8" s="114">
        <v>1</v>
      </c>
      <c r="AA8" s="114"/>
      <c r="AB8" s="114"/>
      <c r="AC8" s="152"/>
      <c r="AD8" s="152"/>
      <c r="AE8" s="152"/>
      <c r="AF8" s="152"/>
      <c r="AG8" s="152"/>
      <c r="AH8" s="152"/>
      <c r="AI8" s="152"/>
      <c r="AJ8" s="152"/>
      <c r="AK8" s="152"/>
      <c r="AL8" s="152"/>
      <c r="AM8" s="152"/>
      <c r="AN8" s="152"/>
      <c r="AO8" s="116"/>
    </row>
    <row r="9" spans="1:41" ht="48" thickBot="1" x14ac:dyDescent="0.25">
      <c r="A9" t="s">
        <v>121</v>
      </c>
      <c r="B9" s="122" t="s">
        <v>164</v>
      </c>
      <c r="C9" s="114">
        <v>1</v>
      </c>
      <c r="D9" s="151">
        <v>1</v>
      </c>
      <c r="E9" s="150">
        <v>1</v>
      </c>
      <c r="F9" s="149">
        <v>1</v>
      </c>
      <c r="G9" s="149">
        <v>1</v>
      </c>
      <c r="H9" s="149">
        <v>1</v>
      </c>
      <c r="I9" s="149">
        <v>1</v>
      </c>
      <c r="J9" s="149">
        <v>1</v>
      </c>
      <c r="K9" s="150">
        <v>1</v>
      </c>
      <c r="L9" s="114">
        <v>1</v>
      </c>
      <c r="M9" s="114">
        <v>1</v>
      </c>
      <c r="N9" s="114">
        <v>1</v>
      </c>
      <c r="O9" s="114"/>
      <c r="P9" s="114"/>
      <c r="Q9" s="115"/>
      <c r="R9" s="114"/>
      <c r="S9" s="114"/>
      <c r="T9" s="114"/>
      <c r="U9" s="114"/>
      <c r="V9" s="114"/>
      <c r="W9" s="115">
        <v>1</v>
      </c>
      <c r="X9" s="114">
        <v>1</v>
      </c>
      <c r="Y9" s="114">
        <v>1</v>
      </c>
      <c r="Z9" s="114">
        <v>1</v>
      </c>
      <c r="AA9" s="114"/>
      <c r="AB9" s="114"/>
      <c r="AC9" s="152"/>
      <c r="AD9" s="152">
        <v>1</v>
      </c>
      <c r="AE9" s="152"/>
      <c r="AF9" s="152"/>
      <c r="AG9" s="152"/>
      <c r="AH9" s="152"/>
      <c r="AI9" s="152"/>
      <c r="AJ9" s="152"/>
      <c r="AK9" s="152"/>
      <c r="AL9" s="152"/>
      <c r="AM9" s="152"/>
      <c r="AN9" s="152"/>
      <c r="AO9" s="116"/>
    </row>
    <row r="10" spans="1:41" ht="63.75" thickBot="1" x14ac:dyDescent="0.25">
      <c r="A10" t="s">
        <v>124</v>
      </c>
      <c r="B10" s="122" t="s">
        <v>165</v>
      </c>
      <c r="C10" s="114">
        <v>1</v>
      </c>
      <c r="D10" s="151">
        <v>1</v>
      </c>
      <c r="E10" s="151">
        <v>1</v>
      </c>
      <c r="F10" s="114"/>
      <c r="G10" s="114"/>
      <c r="H10" s="151"/>
      <c r="I10" s="151"/>
      <c r="J10" s="112"/>
      <c r="K10" s="113">
        <v>1</v>
      </c>
      <c r="L10" s="112">
        <v>1</v>
      </c>
      <c r="M10" s="112">
        <v>1</v>
      </c>
      <c r="N10" s="112">
        <v>1</v>
      </c>
      <c r="O10" s="112">
        <v>1</v>
      </c>
      <c r="P10" s="112">
        <v>1</v>
      </c>
      <c r="Q10" s="113">
        <v>1</v>
      </c>
      <c r="R10" s="112">
        <v>1</v>
      </c>
      <c r="S10" s="112">
        <v>1</v>
      </c>
      <c r="T10" s="112">
        <v>1</v>
      </c>
      <c r="U10" s="112">
        <v>1</v>
      </c>
      <c r="V10" s="112"/>
      <c r="W10" s="150"/>
      <c r="X10" s="149">
        <v>1</v>
      </c>
      <c r="Y10" s="149">
        <v>1</v>
      </c>
      <c r="Z10" s="149">
        <v>1</v>
      </c>
      <c r="AA10" s="149">
        <v>1</v>
      </c>
      <c r="AB10" s="149">
        <v>1</v>
      </c>
      <c r="AC10" s="150">
        <v>1</v>
      </c>
      <c r="AD10" s="150">
        <v>0.98</v>
      </c>
      <c r="AE10" s="150"/>
      <c r="AF10" s="150"/>
      <c r="AG10" s="150"/>
      <c r="AH10" s="150"/>
      <c r="AI10" s="150"/>
      <c r="AJ10" s="152"/>
      <c r="AK10" s="152"/>
      <c r="AL10" s="152"/>
      <c r="AM10" s="152"/>
      <c r="AN10" s="152"/>
      <c r="AO10" s="116"/>
    </row>
    <row r="11" spans="1:41" ht="79.5" thickBot="1" x14ac:dyDescent="0.25">
      <c r="A11" t="s">
        <v>123</v>
      </c>
      <c r="B11" s="122" t="s">
        <v>166</v>
      </c>
      <c r="C11" s="114"/>
      <c r="D11" s="151">
        <v>1</v>
      </c>
      <c r="E11" s="151">
        <v>1</v>
      </c>
      <c r="F11" s="114"/>
      <c r="G11" s="112">
        <v>1</v>
      </c>
      <c r="H11" s="112">
        <v>1</v>
      </c>
      <c r="I11" s="112">
        <v>1</v>
      </c>
      <c r="J11" s="112">
        <v>1</v>
      </c>
      <c r="K11" s="113">
        <v>1</v>
      </c>
      <c r="L11" s="149">
        <v>1</v>
      </c>
      <c r="M11" s="149">
        <v>1</v>
      </c>
      <c r="N11" s="149">
        <v>1</v>
      </c>
      <c r="O11" s="149">
        <v>1</v>
      </c>
      <c r="P11" s="149">
        <v>1</v>
      </c>
      <c r="Q11" s="115">
        <v>1</v>
      </c>
      <c r="R11" s="114">
        <v>1</v>
      </c>
      <c r="S11" s="114">
        <v>1</v>
      </c>
      <c r="T11" s="114">
        <v>1</v>
      </c>
      <c r="U11" s="114">
        <v>1</v>
      </c>
      <c r="V11" s="114">
        <v>1</v>
      </c>
      <c r="W11" s="115">
        <v>1</v>
      </c>
      <c r="X11" s="114">
        <v>1</v>
      </c>
      <c r="Y11" s="114">
        <v>1</v>
      </c>
      <c r="Z11" s="114">
        <v>1</v>
      </c>
      <c r="AA11" s="114"/>
      <c r="AB11" s="114"/>
      <c r="AC11" s="152"/>
      <c r="AD11" s="152"/>
      <c r="AE11" s="152"/>
      <c r="AF11" s="152"/>
      <c r="AG11" s="152"/>
      <c r="AH11" s="152"/>
      <c r="AI11" s="152"/>
      <c r="AJ11" s="152"/>
      <c r="AK11" s="152"/>
      <c r="AL11" s="152"/>
      <c r="AM11" s="152"/>
      <c r="AN11" s="152"/>
      <c r="AO11" s="116"/>
    </row>
    <row r="12" spans="1:41" ht="63.75" thickBot="1" x14ac:dyDescent="0.25">
      <c r="B12" s="120" t="s">
        <v>167</v>
      </c>
      <c r="C12" s="114"/>
      <c r="D12" s="114"/>
      <c r="E12" s="115"/>
      <c r="F12" s="114"/>
      <c r="G12" s="114"/>
      <c r="H12" s="114"/>
      <c r="I12" s="114"/>
      <c r="J12" s="114"/>
      <c r="K12" s="115"/>
      <c r="L12" s="114"/>
      <c r="M12" s="114"/>
      <c r="N12" s="114"/>
      <c r="O12" s="114"/>
      <c r="P12" s="114"/>
      <c r="Q12" s="115"/>
      <c r="R12" s="114"/>
      <c r="S12" s="114"/>
      <c r="T12" s="114"/>
      <c r="U12" s="114"/>
      <c r="V12" s="114"/>
      <c r="W12" s="115"/>
      <c r="X12" s="114"/>
      <c r="Y12" s="114"/>
      <c r="Z12" s="114"/>
      <c r="AA12" s="114"/>
      <c r="AB12" s="114"/>
      <c r="AC12" s="152"/>
      <c r="AD12" s="152"/>
      <c r="AE12" s="152"/>
      <c r="AF12" s="152"/>
      <c r="AG12" s="152"/>
      <c r="AH12" s="152"/>
      <c r="AI12" s="152"/>
      <c r="AJ12" s="152"/>
      <c r="AK12" s="152"/>
      <c r="AL12" s="152"/>
      <c r="AM12" s="152"/>
      <c r="AN12" s="152"/>
      <c r="AO12" s="116"/>
    </row>
    <row r="13" spans="1:41" ht="63.75" thickBot="1" x14ac:dyDescent="0.25">
      <c r="A13" t="s">
        <v>125</v>
      </c>
      <c r="B13" s="122" t="s">
        <v>168</v>
      </c>
      <c r="C13" s="151"/>
      <c r="D13" s="151"/>
      <c r="E13" s="150"/>
      <c r="F13" s="149">
        <v>1</v>
      </c>
      <c r="G13" s="149">
        <v>1</v>
      </c>
      <c r="H13" s="149">
        <v>1</v>
      </c>
      <c r="I13" s="149">
        <v>1</v>
      </c>
      <c r="J13" s="151"/>
      <c r="K13" s="152"/>
      <c r="L13" s="114"/>
      <c r="M13" s="114"/>
      <c r="N13" s="114"/>
      <c r="O13" s="114"/>
      <c r="P13" s="114"/>
      <c r="Q13" s="115"/>
      <c r="R13" s="114"/>
      <c r="S13" s="114"/>
      <c r="T13" s="114"/>
      <c r="U13" s="114"/>
      <c r="V13" s="114"/>
      <c r="W13" s="115"/>
      <c r="X13" s="114"/>
      <c r="Y13" s="114"/>
      <c r="Z13" s="114"/>
      <c r="AA13" s="114"/>
      <c r="AB13" s="114"/>
      <c r="AC13" s="152"/>
      <c r="AD13" s="152"/>
      <c r="AE13" s="152"/>
      <c r="AF13" s="152"/>
      <c r="AG13" s="152"/>
      <c r="AH13" s="152"/>
      <c r="AI13" s="152"/>
      <c r="AJ13" s="152"/>
      <c r="AK13" s="152"/>
      <c r="AL13" s="152"/>
      <c r="AM13" s="152"/>
      <c r="AN13" s="152"/>
      <c r="AO13" s="116"/>
    </row>
    <row r="14" spans="1:41" ht="32.25" thickBot="1" x14ac:dyDescent="0.25">
      <c r="A14" t="s">
        <v>185</v>
      </c>
      <c r="B14" s="122" t="s">
        <v>169</v>
      </c>
      <c r="C14" s="114">
        <v>1</v>
      </c>
      <c r="D14" s="114">
        <v>1</v>
      </c>
      <c r="E14" s="115">
        <v>1</v>
      </c>
      <c r="F14" s="114"/>
      <c r="G14" s="151"/>
      <c r="H14" s="151"/>
      <c r="I14" s="112">
        <v>1</v>
      </c>
      <c r="J14" s="112">
        <v>1</v>
      </c>
      <c r="K14" s="113">
        <v>1</v>
      </c>
      <c r="L14" s="149">
        <v>1</v>
      </c>
      <c r="M14" s="149">
        <v>1</v>
      </c>
      <c r="N14" s="149">
        <v>1</v>
      </c>
      <c r="O14" s="149">
        <v>1</v>
      </c>
      <c r="P14" s="149">
        <v>1</v>
      </c>
      <c r="Q14" s="150">
        <v>1</v>
      </c>
      <c r="R14" s="114"/>
      <c r="S14" s="114"/>
      <c r="T14" s="114"/>
      <c r="U14" s="114"/>
      <c r="V14" s="114"/>
      <c r="W14" s="115"/>
      <c r="X14" s="114"/>
      <c r="Y14" s="114"/>
      <c r="Z14" s="114"/>
      <c r="AA14" s="114"/>
      <c r="AB14" s="114"/>
      <c r="AC14" s="152"/>
      <c r="AD14" s="150"/>
      <c r="AE14" s="150"/>
      <c r="AF14" s="150"/>
      <c r="AG14" s="150"/>
      <c r="AH14" s="150"/>
      <c r="AI14" s="150"/>
      <c r="AJ14" s="152"/>
      <c r="AK14" s="152"/>
      <c r="AL14" s="152"/>
      <c r="AM14" s="152"/>
      <c r="AN14" s="152"/>
      <c r="AO14" s="116"/>
    </row>
    <row r="15" spans="1:41" ht="16.5" thickBot="1" x14ac:dyDescent="0.25">
      <c r="A15" t="s">
        <v>186</v>
      </c>
      <c r="B15" s="122" t="s">
        <v>170</v>
      </c>
      <c r="C15" s="114"/>
      <c r="D15" s="114"/>
      <c r="E15" s="115"/>
      <c r="F15" s="114"/>
      <c r="G15" s="114"/>
      <c r="H15" s="114"/>
      <c r="I15" s="114"/>
      <c r="J15" s="151"/>
      <c r="K15" s="152"/>
      <c r="L15" s="114"/>
      <c r="M15" s="114"/>
      <c r="N15" s="149">
        <v>1</v>
      </c>
      <c r="O15" s="149">
        <v>1</v>
      </c>
      <c r="P15" s="149">
        <v>1</v>
      </c>
      <c r="Q15" s="150">
        <v>1</v>
      </c>
      <c r="R15" s="114"/>
      <c r="S15" s="114"/>
      <c r="T15" s="114"/>
      <c r="U15" s="114"/>
      <c r="V15" s="114"/>
      <c r="W15" s="115"/>
      <c r="X15" s="114"/>
      <c r="Y15" s="114"/>
      <c r="Z15" s="114"/>
      <c r="AA15" s="114"/>
      <c r="AB15" s="114"/>
      <c r="AC15" s="152"/>
      <c r="AD15" s="150"/>
      <c r="AE15" s="150"/>
      <c r="AF15" s="152"/>
      <c r="AG15" s="152"/>
      <c r="AH15" s="152"/>
      <c r="AI15" s="152"/>
      <c r="AJ15" s="152"/>
      <c r="AK15" s="152"/>
      <c r="AL15" s="152"/>
      <c r="AM15" s="152"/>
      <c r="AN15" s="152"/>
      <c r="AO15" s="116"/>
    </row>
    <row r="16" spans="1:41" ht="32.25" thickBot="1" x14ac:dyDescent="0.25">
      <c r="A16" t="s">
        <v>187</v>
      </c>
      <c r="B16" s="122" t="s">
        <v>171</v>
      </c>
      <c r="C16" s="114"/>
      <c r="D16" s="114"/>
      <c r="E16" s="115"/>
      <c r="F16" s="114"/>
      <c r="G16" s="114"/>
      <c r="H16" s="114"/>
      <c r="I16" s="114"/>
      <c r="J16" s="151"/>
      <c r="K16" s="152"/>
      <c r="L16" s="114"/>
      <c r="M16" s="114"/>
      <c r="N16" s="149">
        <v>1</v>
      </c>
      <c r="O16" s="149">
        <v>1</v>
      </c>
      <c r="P16" s="149">
        <v>1</v>
      </c>
      <c r="Q16" s="150">
        <v>1</v>
      </c>
      <c r="R16" s="114"/>
      <c r="S16" s="114"/>
      <c r="T16" s="114"/>
      <c r="U16" s="114"/>
      <c r="V16" s="114"/>
      <c r="W16" s="115"/>
      <c r="X16" s="114"/>
      <c r="Y16" s="114"/>
      <c r="Z16" s="114"/>
      <c r="AA16" s="114"/>
      <c r="AB16" s="114"/>
      <c r="AC16" s="152"/>
      <c r="AD16" s="150"/>
      <c r="AE16" s="150"/>
      <c r="AF16" s="152"/>
      <c r="AG16" s="152"/>
      <c r="AH16" s="152"/>
      <c r="AI16" s="152"/>
      <c r="AJ16" s="152"/>
      <c r="AK16" s="152"/>
      <c r="AL16" s="152"/>
      <c r="AM16" s="152"/>
      <c r="AN16" s="152"/>
      <c r="AO16" s="116"/>
    </row>
    <row r="17" spans="1:41" ht="79.5" thickBot="1" x14ac:dyDescent="0.25">
      <c r="B17" s="120" t="s">
        <v>172</v>
      </c>
      <c r="C17" s="114"/>
      <c r="D17" s="114"/>
      <c r="E17" s="115"/>
      <c r="F17" s="114"/>
      <c r="G17" s="114"/>
      <c r="H17" s="114"/>
      <c r="I17" s="114"/>
      <c r="J17" s="114"/>
      <c r="K17" s="115"/>
      <c r="L17" s="114"/>
      <c r="M17" s="114"/>
      <c r="N17" s="114"/>
      <c r="O17" s="114"/>
      <c r="P17" s="114"/>
      <c r="Q17" s="115"/>
      <c r="R17" s="114"/>
      <c r="S17" s="114"/>
      <c r="T17" s="114"/>
      <c r="U17" s="114"/>
      <c r="V17" s="114"/>
      <c r="W17" s="115"/>
      <c r="X17" s="114"/>
      <c r="Y17" s="114"/>
      <c r="Z17" s="114"/>
      <c r="AA17" s="114"/>
      <c r="AB17" s="114"/>
      <c r="AC17" s="152"/>
      <c r="AD17" s="152"/>
      <c r="AE17" s="152"/>
      <c r="AF17" s="152"/>
      <c r="AG17" s="152"/>
      <c r="AH17" s="152"/>
      <c r="AI17" s="152"/>
      <c r="AJ17" s="152"/>
      <c r="AK17" s="152"/>
      <c r="AL17" s="152"/>
      <c r="AM17" s="152"/>
      <c r="AN17" s="152"/>
      <c r="AO17" s="116"/>
    </row>
    <row r="18" spans="1:41" ht="32.25" thickBot="1" x14ac:dyDescent="0.25">
      <c r="A18" t="s">
        <v>188</v>
      </c>
      <c r="B18" s="122" t="s">
        <v>173</v>
      </c>
      <c r="C18" s="114"/>
      <c r="D18" s="114"/>
      <c r="E18" s="115"/>
      <c r="F18" s="114"/>
      <c r="G18" s="114"/>
      <c r="H18" s="114"/>
      <c r="I18" s="114"/>
      <c r="J18" s="114"/>
      <c r="K18" s="115"/>
      <c r="L18" s="151"/>
      <c r="M18" s="151"/>
      <c r="N18" s="114"/>
      <c r="O18" s="114">
        <v>1</v>
      </c>
      <c r="P18" s="114">
        <v>1</v>
      </c>
      <c r="Q18" s="115">
        <v>1</v>
      </c>
      <c r="R18" s="114">
        <v>1</v>
      </c>
      <c r="S18" s="114">
        <v>1</v>
      </c>
      <c r="T18" s="114">
        <v>1</v>
      </c>
      <c r="U18" s="114">
        <v>1</v>
      </c>
      <c r="V18" s="114">
        <v>1</v>
      </c>
      <c r="W18" s="115">
        <v>1</v>
      </c>
      <c r="X18" s="114">
        <v>1</v>
      </c>
      <c r="Y18" s="114">
        <v>1</v>
      </c>
      <c r="Z18" s="114">
        <v>1</v>
      </c>
      <c r="AA18" s="114">
        <v>1</v>
      </c>
      <c r="AB18" s="149">
        <v>1</v>
      </c>
      <c r="AC18" s="150">
        <v>1</v>
      </c>
      <c r="AD18" s="150">
        <v>0.5</v>
      </c>
      <c r="AE18" s="150"/>
      <c r="AF18" s="150"/>
      <c r="AG18" s="150"/>
      <c r="AH18" s="150"/>
      <c r="AI18" s="150"/>
      <c r="AJ18" s="152"/>
      <c r="AK18" s="152"/>
      <c r="AL18" s="152"/>
      <c r="AM18" s="152"/>
      <c r="AN18" s="152"/>
      <c r="AO18" s="116"/>
    </row>
    <row r="19" spans="1:41" ht="63.75" thickBot="1" x14ac:dyDescent="0.25">
      <c r="A19" t="s">
        <v>189</v>
      </c>
      <c r="B19" s="122" t="s">
        <v>174</v>
      </c>
      <c r="C19" s="114"/>
      <c r="D19" s="114"/>
      <c r="E19" s="115"/>
      <c r="F19" s="114"/>
      <c r="G19" s="114"/>
      <c r="H19" s="114"/>
      <c r="I19" s="114"/>
      <c r="J19" s="151"/>
      <c r="K19" s="152"/>
      <c r="L19" s="114"/>
      <c r="M19" s="114"/>
      <c r="N19" s="114"/>
      <c r="O19" s="114"/>
      <c r="P19" s="114"/>
      <c r="Q19" s="115"/>
      <c r="R19" s="149">
        <v>1</v>
      </c>
      <c r="S19" s="149">
        <v>1</v>
      </c>
      <c r="T19" s="114"/>
      <c r="U19" s="114"/>
      <c r="V19" s="114"/>
      <c r="W19" s="115"/>
      <c r="X19" s="114"/>
      <c r="Y19" s="114"/>
      <c r="Z19" s="114"/>
      <c r="AA19" s="114"/>
      <c r="AB19" s="114"/>
      <c r="AC19" s="152"/>
      <c r="AD19" s="152"/>
      <c r="AE19" s="152"/>
      <c r="AF19" s="152"/>
      <c r="AG19" s="152"/>
      <c r="AH19" s="152"/>
      <c r="AI19" s="152"/>
      <c r="AJ19" s="152"/>
      <c r="AK19" s="152"/>
      <c r="AL19" s="152"/>
      <c r="AM19" s="152"/>
      <c r="AN19" s="152"/>
      <c r="AO19" s="116"/>
    </row>
    <row r="20" spans="1:41" ht="63.75" thickBot="1" x14ac:dyDescent="0.25">
      <c r="A20" t="s">
        <v>190</v>
      </c>
      <c r="B20" s="122" t="s">
        <v>175</v>
      </c>
      <c r="C20" s="114"/>
      <c r="D20" s="114"/>
      <c r="E20" s="115"/>
      <c r="F20" s="114"/>
      <c r="G20" s="114"/>
      <c r="H20" s="114"/>
      <c r="I20" s="114"/>
      <c r="J20" s="114"/>
      <c r="K20" s="115"/>
      <c r="L20" s="151"/>
      <c r="M20" s="151"/>
      <c r="N20" s="151"/>
      <c r="O20" s="114"/>
      <c r="P20" s="114"/>
      <c r="Q20" s="115"/>
      <c r="R20" s="114">
        <v>1</v>
      </c>
      <c r="S20" s="112">
        <v>1</v>
      </c>
      <c r="T20" s="112">
        <v>1</v>
      </c>
      <c r="U20" s="112">
        <v>1</v>
      </c>
      <c r="V20" s="114">
        <v>1</v>
      </c>
      <c r="W20" s="115">
        <v>1</v>
      </c>
      <c r="X20" s="114">
        <v>1</v>
      </c>
      <c r="Y20" s="114">
        <v>1</v>
      </c>
      <c r="Z20" s="112">
        <v>1</v>
      </c>
      <c r="AA20" s="112">
        <v>1</v>
      </c>
      <c r="AB20" s="112">
        <v>1</v>
      </c>
      <c r="AC20" s="152">
        <v>1</v>
      </c>
      <c r="AD20" s="152"/>
      <c r="AE20" s="152"/>
      <c r="AF20" s="152"/>
      <c r="AG20" s="150"/>
      <c r="AH20" s="150"/>
      <c r="AI20" s="150">
        <v>1</v>
      </c>
      <c r="AJ20" s="152"/>
      <c r="AK20" s="152"/>
      <c r="AL20" s="152"/>
      <c r="AM20" s="152"/>
      <c r="AN20" s="152"/>
      <c r="AO20" s="116"/>
    </row>
    <row r="21" spans="1:41" ht="63.75" thickBot="1" x14ac:dyDescent="0.25">
      <c r="A21" t="s">
        <v>191</v>
      </c>
      <c r="B21" s="122" t="s">
        <v>176</v>
      </c>
      <c r="C21" s="114"/>
      <c r="D21" s="114"/>
      <c r="E21" s="115"/>
      <c r="F21" s="114"/>
      <c r="G21" s="114"/>
      <c r="H21" s="114"/>
      <c r="I21" s="114"/>
      <c r="J21" s="114"/>
      <c r="K21" s="115"/>
      <c r="L21" s="114"/>
      <c r="M21" s="151"/>
      <c r="N21" s="151"/>
      <c r="O21" s="114"/>
      <c r="P21" s="114"/>
      <c r="Q21" s="115"/>
      <c r="R21" s="114"/>
      <c r="S21" s="114"/>
      <c r="T21" s="112">
        <v>1</v>
      </c>
      <c r="U21" s="112">
        <v>1</v>
      </c>
      <c r="V21" s="114"/>
      <c r="W21" s="115"/>
      <c r="X21" s="114"/>
      <c r="Y21" s="114"/>
      <c r="Z21" s="114"/>
      <c r="AA21" s="112">
        <v>1</v>
      </c>
      <c r="AB21" s="112">
        <v>1</v>
      </c>
      <c r="AC21" s="152"/>
      <c r="AD21" s="152"/>
      <c r="AE21" s="152"/>
      <c r="AF21" s="152"/>
      <c r="AG21" s="152"/>
      <c r="AH21" s="150"/>
      <c r="AI21" s="150">
        <v>1</v>
      </c>
      <c r="AJ21" s="152"/>
      <c r="AK21" s="152"/>
      <c r="AL21" s="152"/>
      <c r="AM21" s="152"/>
      <c r="AN21" s="152"/>
      <c r="AO21" s="116"/>
    </row>
    <row r="22" spans="1:41" ht="48" thickBot="1" x14ac:dyDescent="0.25">
      <c r="A22" t="s">
        <v>192</v>
      </c>
      <c r="B22" s="122" t="s">
        <v>177</v>
      </c>
      <c r="C22" s="114"/>
      <c r="D22" s="114"/>
      <c r="E22" s="115"/>
      <c r="F22" s="114"/>
      <c r="G22" s="114"/>
      <c r="H22" s="114"/>
      <c r="I22" s="114"/>
      <c r="J22" s="114"/>
      <c r="K22" s="115"/>
      <c r="L22" s="114"/>
      <c r="M22" s="114"/>
      <c r="N22" s="114"/>
      <c r="O22" s="114"/>
      <c r="P22" s="114"/>
      <c r="Q22" s="115"/>
      <c r="R22" s="114"/>
      <c r="S22" s="114"/>
      <c r="T22" s="114"/>
      <c r="U22" s="114"/>
      <c r="V22" s="114"/>
      <c r="W22" s="115"/>
      <c r="X22" s="151"/>
      <c r="Y22" s="151"/>
      <c r="Z22" s="151"/>
      <c r="AA22" s="151"/>
      <c r="AB22" s="151"/>
      <c r="AC22" s="152"/>
      <c r="AD22" s="150"/>
      <c r="AE22" s="150"/>
      <c r="AF22" s="150"/>
      <c r="AG22" s="150"/>
      <c r="AH22" s="150"/>
      <c r="AI22" s="150"/>
      <c r="AJ22" s="150">
        <v>1</v>
      </c>
      <c r="AK22" s="150"/>
      <c r="AL22" s="150"/>
      <c r="AM22" s="150"/>
      <c r="AN22" s="150"/>
      <c r="AO22" s="116"/>
    </row>
    <row r="23" spans="1:41" ht="32.25" thickBot="1" x14ac:dyDescent="0.25">
      <c r="B23" s="120" t="s">
        <v>178</v>
      </c>
      <c r="C23" s="114"/>
      <c r="D23" s="114"/>
      <c r="E23" s="115"/>
      <c r="F23" s="114"/>
      <c r="G23" s="114"/>
      <c r="H23" s="114"/>
      <c r="I23" s="114"/>
      <c r="J23" s="114"/>
      <c r="K23" s="115"/>
      <c r="L23" s="114"/>
      <c r="M23" s="114"/>
      <c r="N23" s="114"/>
      <c r="O23" s="114"/>
      <c r="P23" s="114"/>
      <c r="Q23" s="115"/>
      <c r="R23" s="114"/>
      <c r="S23" s="114"/>
      <c r="T23" s="114"/>
      <c r="U23" s="114"/>
      <c r="V23" s="114"/>
      <c r="W23" s="115"/>
      <c r="X23" s="114"/>
      <c r="Y23" s="114"/>
      <c r="Z23" s="114"/>
      <c r="AA23" s="114"/>
      <c r="AB23" s="114"/>
      <c r="AC23" s="152"/>
      <c r="AD23" s="152"/>
      <c r="AE23" s="152"/>
      <c r="AF23" s="152"/>
      <c r="AG23" s="152"/>
      <c r="AH23" s="152"/>
      <c r="AI23" s="152"/>
      <c r="AJ23" s="152"/>
      <c r="AK23" s="152"/>
      <c r="AL23" s="152"/>
      <c r="AM23" s="152"/>
      <c r="AN23" s="152"/>
      <c r="AO23" s="116"/>
    </row>
    <row r="24" spans="1:41" ht="48" thickBot="1" x14ac:dyDescent="0.25">
      <c r="A24" t="s">
        <v>193</v>
      </c>
      <c r="B24" s="122" t="s">
        <v>179</v>
      </c>
      <c r="C24" s="114"/>
      <c r="D24" s="114"/>
      <c r="E24" s="115"/>
      <c r="F24" s="151"/>
      <c r="G24" s="151"/>
      <c r="H24" s="151"/>
      <c r="I24" s="114"/>
      <c r="J24" s="114"/>
      <c r="K24" s="115"/>
      <c r="L24" s="114"/>
      <c r="M24" s="114"/>
      <c r="N24" s="114"/>
      <c r="O24" s="114"/>
      <c r="P24" s="114"/>
      <c r="Q24" s="115"/>
      <c r="R24" s="149">
        <v>1</v>
      </c>
      <c r="S24" s="149">
        <v>1</v>
      </c>
      <c r="T24" s="149">
        <v>1</v>
      </c>
      <c r="U24" s="114"/>
      <c r="V24" s="114"/>
      <c r="W24" s="115"/>
      <c r="X24" s="114"/>
      <c r="Y24" s="114"/>
      <c r="Z24" s="114"/>
      <c r="AA24" s="114"/>
      <c r="AB24" s="114"/>
      <c r="AC24" s="152"/>
      <c r="AD24" s="152"/>
      <c r="AE24" s="152"/>
      <c r="AF24" s="152"/>
      <c r="AG24" s="152"/>
      <c r="AH24" s="152"/>
      <c r="AI24" s="152"/>
      <c r="AJ24" s="152"/>
      <c r="AK24" s="152"/>
      <c r="AL24" s="152"/>
      <c r="AM24" s="152"/>
      <c r="AN24" s="152"/>
      <c r="AO24" s="116"/>
    </row>
    <row r="25" spans="1:41" ht="32.25" thickBot="1" x14ac:dyDescent="0.25">
      <c r="A25" t="s">
        <v>194</v>
      </c>
      <c r="B25" s="122" t="s">
        <v>180</v>
      </c>
      <c r="C25" s="114"/>
      <c r="D25" s="114"/>
      <c r="E25" s="115"/>
      <c r="F25" s="114"/>
      <c r="G25" s="114"/>
      <c r="H25" s="114"/>
      <c r="I25" s="151"/>
      <c r="J25" s="151"/>
      <c r="K25" s="152"/>
      <c r="L25" s="114"/>
      <c r="M25" s="114"/>
      <c r="N25" s="114"/>
      <c r="O25" s="114"/>
      <c r="P25" s="114"/>
      <c r="Q25" s="115"/>
      <c r="R25" s="151"/>
      <c r="S25" s="151"/>
      <c r="T25" s="151"/>
      <c r="U25" s="149">
        <v>1</v>
      </c>
      <c r="V25" s="149">
        <v>1</v>
      </c>
      <c r="W25" s="150">
        <v>1</v>
      </c>
      <c r="X25" s="114"/>
      <c r="Y25" s="114"/>
      <c r="Z25" s="114"/>
      <c r="AA25" s="114"/>
      <c r="AB25" s="114"/>
      <c r="AC25" s="152"/>
      <c r="AD25" s="152"/>
      <c r="AE25" s="152"/>
      <c r="AF25" s="152"/>
      <c r="AG25" s="152"/>
      <c r="AH25" s="152"/>
      <c r="AI25" s="152"/>
      <c r="AJ25" s="152"/>
      <c r="AK25" s="152"/>
      <c r="AL25" s="152"/>
      <c r="AM25" s="152"/>
      <c r="AN25" s="152"/>
      <c r="AO25" s="116"/>
    </row>
    <row r="26" spans="1:41" ht="16.5" thickBot="1" x14ac:dyDescent="0.25">
      <c r="A26" t="s">
        <v>195</v>
      </c>
      <c r="B26" s="122" t="s">
        <v>181</v>
      </c>
      <c r="C26" s="114"/>
      <c r="D26" s="114"/>
      <c r="E26" s="115"/>
      <c r="F26" s="114"/>
      <c r="G26" s="114"/>
      <c r="H26" s="114"/>
      <c r="I26" s="114"/>
      <c r="J26" s="114"/>
      <c r="K26" s="115"/>
      <c r="L26" s="151"/>
      <c r="M26" s="151"/>
      <c r="N26" s="151"/>
      <c r="O26" s="114"/>
      <c r="P26" s="114"/>
      <c r="Q26" s="115"/>
      <c r="R26" s="114"/>
      <c r="S26" s="114"/>
      <c r="T26" s="114"/>
      <c r="U26" s="114"/>
      <c r="V26" s="114"/>
      <c r="W26" s="115"/>
      <c r="X26" s="149">
        <v>1</v>
      </c>
      <c r="Y26" s="149">
        <v>1</v>
      </c>
      <c r="Z26" s="149">
        <v>1</v>
      </c>
      <c r="AA26" s="114"/>
      <c r="AB26" s="114"/>
      <c r="AC26" s="152"/>
      <c r="AD26" s="152"/>
      <c r="AE26" s="152"/>
      <c r="AF26" s="152"/>
      <c r="AG26" s="152"/>
      <c r="AH26" s="152"/>
      <c r="AI26" s="152"/>
      <c r="AJ26" s="152"/>
      <c r="AK26" s="152"/>
      <c r="AL26" s="152"/>
      <c r="AM26" s="152"/>
      <c r="AN26" s="152"/>
      <c r="AO26" s="116"/>
    </row>
    <row r="27" spans="1:41" ht="32.25" thickBot="1" x14ac:dyDescent="0.25">
      <c r="A27" t="s">
        <v>196</v>
      </c>
      <c r="B27" s="122" t="s">
        <v>182</v>
      </c>
      <c r="C27" s="114"/>
      <c r="D27" s="114"/>
      <c r="E27" s="115"/>
      <c r="F27" s="114"/>
      <c r="G27" s="114"/>
      <c r="H27" s="114"/>
      <c r="I27" s="114"/>
      <c r="J27" s="114"/>
      <c r="K27" s="115"/>
      <c r="L27" s="114"/>
      <c r="M27" s="114"/>
      <c r="N27" s="114"/>
      <c r="O27" s="151"/>
      <c r="P27" s="151"/>
      <c r="Q27" s="152"/>
      <c r="R27" s="151">
        <v>1</v>
      </c>
      <c r="S27" s="151">
        <v>1</v>
      </c>
      <c r="T27" s="151">
        <v>1</v>
      </c>
      <c r="U27" s="151">
        <v>1</v>
      </c>
      <c r="V27" s="151">
        <v>1</v>
      </c>
      <c r="W27" s="152">
        <v>1</v>
      </c>
      <c r="X27" s="151">
        <v>1</v>
      </c>
      <c r="Y27" s="151">
        <v>1</v>
      </c>
      <c r="Z27" s="151">
        <v>1</v>
      </c>
      <c r="AA27" s="112">
        <v>1</v>
      </c>
      <c r="AB27" s="112">
        <v>1</v>
      </c>
      <c r="AC27" s="150">
        <v>1</v>
      </c>
      <c r="AD27" s="150"/>
      <c r="AE27" s="150"/>
      <c r="AF27" s="150"/>
      <c r="AG27" s="150"/>
      <c r="AH27" s="150"/>
      <c r="AI27" s="150"/>
      <c r="AJ27" s="150">
        <v>1</v>
      </c>
      <c r="AK27" s="150"/>
      <c r="AL27" s="150"/>
      <c r="AM27" s="150"/>
      <c r="AN27" s="150"/>
      <c r="AO27" s="116"/>
    </row>
  </sheetData>
  <mergeCells count="43">
    <mergeCell ref="C3:C4"/>
    <mergeCell ref="D3:D4"/>
    <mergeCell ref="E3:E4"/>
    <mergeCell ref="F3:F4"/>
    <mergeCell ref="G3:G4"/>
    <mergeCell ref="H3:H4"/>
    <mergeCell ref="I3:I4"/>
    <mergeCell ref="J3:J4"/>
    <mergeCell ref="K3:K4"/>
    <mergeCell ref="X3:X4"/>
    <mergeCell ref="L3:L4"/>
    <mergeCell ref="M3:M4"/>
    <mergeCell ref="N3:N4"/>
    <mergeCell ref="O3:O4"/>
    <mergeCell ref="P3:P4"/>
    <mergeCell ref="C1:E1"/>
    <mergeCell ref="F1:Q1"/>
    <mergeCell ref="R1:AC1"/>
    <mergeCell ref="AD3:AD4"/>
    <mergeCell ref="AE3:AE4"/>
    <mergeCell ref="Q3:Q4"/>
    <mergeCell ref="S3:S4"/>
    <mergeCell ref="T3:T4"/>
    <mergeCell ref="U3:U4"/>
    <mergeCell ref="V3:V4"/>
    <mergeCell ref="AA3:AA4"/>
    <mergeCell ref="AB3:AB4"/>
    <mergeCell ref="AC3:AC4"/>
    <mergeCell ref="R3:R4"/>
    <mergeCell ref="AD1:AO1"/>
    <mergeCell ref="Z3:Z4"/>
    <mergeCell ref="AM3:AM4"/>
    <mergeCell ref="Y3:Y4"/>
    <mergeCell ref="W3:W4"/>
    <mergeCell ref="AN3:AN4"/>
    <mergeCell ref="AO3:AO4"/>
    <mergeCell ref="AG3:AG4"/>
    <mergeCell ref="AH3:AH4"/>
    <mergeCell ref="AI3:AI4"/>
    <mergeCell ref="AJ3:AJ4"/>
    <mergeCell ref="AK3:AK4"/>
    <mergeCell ref="AL3:AL4"/>
    <mergeCell ref="AF3:AF4"/>
  </mergeCells>
  <pageMargins left="0.7" right="0.7" top="0.75" bottom="0.75" header="0.3" footer="0.3"/>
  <pageSetup paperSize="9" scale="3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C19" sqref="C19"/>
    </sheetView>
  </sheetViews>
  <sheetFormatPr defaultRowHeight="12.75" x14ac:dyDescent="0.2"/>
  <sheetData>
    <row r="1" spans="2:2" x14ac:dyDescent="0.2">
      <c r="B1" t="s">
        <v>451</v>
      </c>
    </row>
    <row r="2" spans="2:2" x14ac:dyDescent="0.2">
      <c r="B2" s="47" t="s">
        <v>89</v>
      </c>
    </row>
    <row r="3" spans="2:2" x14ac:dyDescent="0.2">
      <c r="B3" s="47" t="s">
        <v>87</v>
      </c>
    </row>
    <row r="4" spans="2:2" x14ac:dyDescent="0.2">
      <c r="B4" s="47" t="s">
        <v>88</v>
      </c>
    </row>
  </sheetData>
  <sheetProtection algorithmName="SHA-512" hashValue="UEz2SZ6Cd7/3RDWwFnRhE9D9GhpOFfBz1ULGrNtgWUmVrAHY+B2Ro2dJorkNd1qsSaIpMrobTZyGvpGzkLbwpA==" saltValue="Io/YYQb4YpLAN+z3L2aAv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Etapový rozpočet_CZDA</vt:lpstr>
      <vt:lpstr>Etapový rozpočet_CZDA-old</vt:lpstr>
      <vt:lpstr>Etapový rozpočet</vt:lpstr>
      <vt:lpstr>Strukturovaný rozpočet_CZDA-old</vt:lpstr>
      <vt:lpstr>Strukturovaný rozpočet_CZDA</vt:lpstr>
      <vt:lpstr>budget</vt:lpstr>
      <vt:lpstr>vfm</vt:lpstr>
      <vt:lpstr>Aktivity</vt:lpstr>
      <vt:lpstr>Časový harmonogram</vt:lpstr>
      <vt:lpstr>DOH</vt:lpstr>
      <vt:lpstr>DOH!DOH</vt:lpstr>
      <vt:lpstr>budget!Print_Area</vt:lpstr>
      <vt:lpstr>'Strukturovaný rozpočet_CZDA'!Print_Area</vt:lpstr>
      <vt:lpstr>'Strukturovaný rozpočet_CZDA-old'!Print_Area</vt:lpstr>
      <vt:lpstr>budget!Print_Titles</vt:lpstr>
      <vt:lpstr>'Strukturovaný rozpočet_CZDA'!Print_Titles</vt:lpstr>
      <vt:lpstr>'Strukturovaný rozpočet_CZDA-old'!Print_Titles</vt:lpstr>
    </vt:vector>
  </TitlesOfParts>
  <Company>Ústav mezinárodních vztahů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vfm</dc:creator>
  <cp:lastModifiedBy>vrakar01</cp:lastModifiedBy>
  <cp:lastPrinted>2014-09-10T13:29:26Z</cp:lastPrinted>
  <dcterms:created xsi:type="dcterms:W3CDTF">2005-04-19T09:13:57Z</dcterms:created>
  <dcterms:modified xsi:type="dcterms:W3CDTF">2018-01-03T14:07:50Z</dcterms:modified>
</cp:coreProperties>
</file>